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3_Archives\Bureau avant 01 Juillet Pers\Préparation Cours Doct Géotechnique\Mes Cours\1-Caractérsation des Sols\Cours 2\"/>
    </mc:Choice>
  </mc:AlternateContent>
  <bookViews>
    <workbookView xWindow="0" yWindow="0" windowWidth="20490" windowHeight="7620" tabRatio="848" activeTab="11"/>
  </bookViews>
  <sheets>
    <sheet name="Initial" sheetId="1" r:id="rId1"/>
    <sheet name="Modifié" sheetId="2" r:id="rId2"/>
    <sheet name="Etape1_1" sheetId="3" r:id="rId3"/>
    <sheet name="Etape1_2" sheetId="6" r:id="rId4"/>
    <sheet name="Etape1_3" sheetId="4" r:id="rId5"/>
    <sheet name="Etape1_4" sheetId="7" r:id="rId6"/>
    <sheet name="Etape1_5" sheetId="8" r:id="rId7"/>
    <sheet name="Etape1_6" sheetId="9" r:id="rId8"/>
    <sheet name="Etape2_1" sheetId="10" r:id="rId9"/>
    <sheet name="Etape2_2" sheetId="11" r:id="rId10"/>
    <sheet name="Etape2_3" sheetId="12" r:id="rId11"/>
    <sheet name="Etape2_4" sheetId="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2" l="1"/>
  <c r="E28" i="12" s="1"/>
  <c r="N20" i="12"/>
  <c r="O20" i="12" s="1"/>
  <c r="F18" i="12"/>
  <c r="F19" i="12" s="1"/>
  <c r="G8" i="12"/>
  <c r="H8" i="12" s="1"/>
  <c r="F8" i="12"/>
  <c r="I8" i="12" s="1"/>
  <c r="I7" i="12"/>
  <c r="G7" i="12"/>
  <c r="H7" i="12" s="1"/>
  <c r="F7" i="12"/>
  <c r="V6" i="12"/>
  <c r="V7" i="12" s="1"/>
  <c r="V8" i="12" s="1"/>
  <c r="V9" i="12" s="1"/>
  <c r="I6" i="12"/>
  <c r="H6" i="12"/>
  <c r="G6" i="12"/>
  <c r="F6" i="12"/>
  <c r="I5" i="12"/>
  <c r="H5" i="12"/>
  <c r="G5" i="12"/>
  <c r="F5" i="12"/>
  <c r="V4" i="12"/>
  <c r="U4" i="12"/>
  <c r="U6" i="12" s="1"/>
  <c r="U7" i="12" s="1"/>
  <c r="U8" i="12" s="1"/>
  <c r="U9" i="12" s="1"/>
  <c r="T4" i="12"/>
  <c r="G4" i="12"/>
  <c r="H4" i="12" s="1"/>
  <c r="F4" i="12"/>
  <c r="I4" i="12" s="1"/>
  <c r="E27" i="11"/>
  <c r="E28" i="11" s="1"/>
  <c r="N20" i="11"/>
  <c r="O20" i="11" s="1"/>
  <c r="F18" i="11"/>
  <c r="F19" i="11" s="1"/>
  <c r="I8" i="11"/>
  <c r="H8" i="11"/>
  <c r="G8" i="11"/>
  <c r="F8" i="11"/>
  <c r="G7" i="11"/>
  <c r="I7" i="11" s="1"/>
  <c r="F7" i="11"/>
  <c r="V7" i="11"/>
  <c r="V8" i="11" s="1"/>
  <c r="U7" i="11"/>
  <c r="U8" i="11" s="1"/>
  <c r="T7" i="11"/>
  <c r="T8" i="11" s="1"/>
  <c r="G6" i="11"/>
  <c r="H6" i="11" s="1"/>
  <c r="F6" i="11"/>
  <c r="I6" i="11" s="1"/>
  <c r="G5" i="11"/>
  <c r="H5" i="11" s="1"/>
  <c r="F5" i="11"/>
  <c r="I5" i="11" s="1"/>
  <c r="I4" i="11"/>
  <c r="G4" i="11"/>
  <c r="H4" i="11" s="1"/>
  <c r="F4" i="11"/>
  <c r="E27" i="10"/>
  <c r="E28" i="10" s="1"/>
  <c r="N20" i="10"/>
  <c r="O20" i="10" s="1"/>
  <c r="F18" i="10"/>
  <c r="F19" i="10" s="1"/>
  <c r="G8" i="10"/>
  <c r="H8" i="10" s="1"/>
  <c r="F8" i="10"/>
  <c r="I8" i="10" s="1"/>
  <c r="I7" i="10"/>
  <c r="G7" i="10"/>
  <c r="H7" i="10" s="1"/>
  <c r="F7" i="10"/>
  <c r="I6" i="10"/>
  <c r="H6" i="10"/>
  <c r="G6" i="10"/>
  <c r="F6" i="10"/>
  <c r="I5" i="10"/>
  <c r="H5" i="10"/>
  <c r="G5" i="10"/>
  <c r="F5" i="10"/>
  <c r="G4" i="10"/>
  <c r="H4" i="10" s="1"/>
  <c r="F4" i="10"/>
  <c r="I4" i="10" s="1"/>
  <c r="E27" i="9"/>
  <c r="E28" i="9" s="1"/>
  <c r="N20" i="9"/>
  <c r="O20" i="9" s="1"/>
  <c r="G8" i="9"/>
  <c r="H8" i="9" s="1"/>
  <c r="F8" i="9"/>
  <c r="I8" i="9" s="1"/>
  <c r="G7" i="9"/>
  <c r="H7" i="9" s="1"/>
  <c r="F7" i="9"/>
  <c r="I7" i="9" s="1"/>
  <c r="I6" i="9"/>
  <c r="G6" i="9"/>
  <c r="H6" i="9" s="1"/>
  <c r="F6" i="9"/>
  <c r="I5" i="9"/>
  <c r="G5" i="9"/>
  <c r="H5" i="9" s="1"/>
  <c r="F5" i="9"/>
  <c r="G4" i="9"/>
  <c r="H4" i="9" s="1"/>
  <c r="F4" i="9"/>
  <c r="G8" i="8"/>
  <c r="H8" i="8" s="1"/>
  <c r="F8" i="8"/>
  <c r="G7" i="8"/>
  <c r="H7" i="8" s="1"/>
  <c r="F7" i="8"/>
  <c r="G6" i="8"/>
  <c r="H6" i="8" s="1"/>
  <c r="F6" i="8"/>
  <c r="I6" i="8" s="1"/>
  <c r="G5" i="8"/>
  <c r="H5" i="8" s="1"/>
  <c r="F5" i="8"/>
  <c r="G4" i="8"/>
  <c r="H4" i="8" s="1"/>
  <c r="F4" i="8"/>
  <c r="G8" i="7"/>
  <c r="H8" i="7" s="1"/>
  <c r="F8" i="7"/>
  <c r="I8" i="7" s="1"/>
  <c r="G7" i="7"/>
  <c r="H7" i="7" s="1"/>
  <c r="F7" i="7"/>
  <c r="I7" i="7" s="1"/>
  <c r="G6" i="7"/>
  <c r="H6" i="7" s="1"/>
  <c r="F6" i="7"/>
  <c r="I6" i="7" s="1"/>
  <c r="G5" i="7"/>
  <c r="H5" i="7" s="1"/>
  <c r="F5" i="7"/>
  <c r="I5" i="7" s="1"/>
  <c r="G4" i="7"/>
  <c r="H4" i="7" s="1"/>
  <c r="F4" i="7"/>
  <c r="I4" i="7" s="1"/>
  <c r="E27" i="5"/>
  <c r="E28" i="5" s="1"/>
  <c r="N20" i="5"/>
  <c r="O20" i="5" s="1"/>
  <c r="F18" i="5"/>
  <c r="F19" i="5" s="1"/>
  <c r="G8" i="5"/>
  <c r="H8" i="5" s="1"/>
  <c r="F8" i="5"/>
  <c r="I8" i="5" s="1"/>
  <c r="I7" i="5"/>
  <c r="G7" i="5"/>
  <c r="H7" i="5" s="1"/>
  <c r="F7" i="5"/>
  <c r="V6" i="5"/>
  <c r="V7" i="5" s="1"/>
  <c r="V8" i="5" s="1"/>
  <c r="V9" i="5" s="1"/>
  <c r="R17" i="5" s="1"/>
  <c r="I6" i="5"/>
  <c r="H6" i="5"/>
  <c r="G6" i="5"/>
  <c r="F6" i="5"/>
  <c r="I5" i="5"/>
  <c r="H5" i="5"/>
  <c r="G5" i="5"/>
  <c r="F5" i="5"/>
  <c r="V4" i="5"/>
  <c r="S17" i="5" s="1"/>
  <c r="U4" i="5"/>
  <c r="U6" i="5" s="1"/>
  <c r="U7" i="5" s="1"/>
  <c r="U8" i="5" s="1"/>
  <c r="U9" i="5" s="1"/>
  <c r="R16" i="5" s="1"/>
  <c r="T4" i="5"/>
  <c r="S15" i="5" s="1"/>
  <c r="G4" i="5"/>
  <c r="H4" i="5" s="1"/>
  <c r="F4" i="5"/>
  <c r="I4" i="5" s="1"/>
  <c r="T6" i="12" l="1"/>
  <c r="T7" i="12" s="1"/>
  <c r="T8" i="12" s="1"/>
  <c r="T9" i="12" s="1"/>
  <c r="E29" i="12"/>
  <c r="E30" i="12" s="1"/>
  <c r="E29" i="11"/>
  <c r="E30" i="11" s="1"/>
  <c r="H7" i="11"/>
  <c r="E29" i="10"/>
  <c r="E30" i="10" s="1"/>
  <c r="I4" i="9"/>
  <c r="E29" i="9"/>
  <c r="E30" i="9" s="1"/>
  <c r="I5" i="8"/>
  <c r="I7" i="8"/>
  <c r="I4" i="8"/>
  <c r="I8" i="8"/>
  <c r="S16" i="5"/>
  <c r="T6" i="5"/>
  <c r="T7" i="5" s="1"/>
  <c r="T8" i="5" s="1"/>
  <c r="T9" i="5" s="1"/>
  <c r="R15" i="5" s="1"/>
  <c r="E29" i="5"/>
  <c r="E30" i="5" s="1"/>
  <c r="E30" i="2"/>
  <c r="E29" i="2"/>
  <c r="E28" i="2"/>
  <c r="E27" i="2"/>
  <c r="F18" i="2"/>
  <c r="F19" i="2" s="1"/>
  <c r="N20" i="2"/>
  <c r="O20" i="2" s="1"/>
  <c r="S17" i="2"/>
  <c r="V8" i="2"/>
  <c r="V9" i="2" s="1"/>
  <c r="R17" i="2" s="1"/>
  <c r="G8" i="2"/>
  <c r="H8" i="2" s="1"/>
  <c r="F8" i="2"/>
  <c r="I8" i="2" s="1"/>
  <c r="V7" i="2"/>
  <c r="U7" i="2"/>
  <c r="U8" i="2" s="1"/>
  <c r="U9" i="2" s="1"/>
  <c r="R16" i="2" s="1"/>
  <c r="G7" i="2"/>
  <c r="I7" i="2" s="1"/>
  <c r="F7" i="2"/>
  <c r="V6" i="2"/>
  <c r="U6" i="2"/>
  <c r="T6" i="2"/>
  <c r="T7" i="2" s="1"/>
  <c r="T8" i="2" s="1"/>
  <c r="T9" i="2" s="1"/>
  <c r="R15" i="2" s="1"/>
  <c r="G6" i="2"/>
  <c r="H6" i="2" s="1"/>
  <c r="F6" i="2"/>
  <c r="G5" i="2"/>
  <c r="H5" i="2" s="1"/>
  <c r="F5" i="2"/>
  <c r="V4" i="2"/>
  <c r="U4" i="2"/>
  <c r="S16" i="2" s="1"/>
  <c r="T4" i="2"/>
  <c r="S15" i="2" s="1"/>
  <c r="G4" i="2"/>
  <c r="H4" i="2" s="1"/>
  <c r="F4" i="2"/>
  <c r="H4" i="1"/>
  <c r="H5" i="1"/>
  <c r="R17" i="1"/>
  <c r="R16" i="1"/>
  <c r="R15" i="1"/>
  <c r="S17" i="1"/>
  <c r="S15" i="1"/>
  <c r="S16" i="1"/>
  <c r="U4" i="1"/>
  <c r="U6" i="1" s="1"/>
  <c r="U7" i="1" s="1"/>
  <c r="U8" i="1" s="1"/>
  <c r="U9" i="1" s="1"/>
  <c r="V4" i="1"/>
  <c r="V6" i="1" s="1"/>
  <c r="V7" i="1" s="1"/>
  <c r="V8" i="1" s="1"/>
  <c r="V9" i="1" s="1"/>
  <c r="T4" i="1"/>
  <c r="T6" i="1"/>
  <c r="T7" i="1" s="1"/>
  <c r="T8" i="1" s="1"/>
  <c r="T9" i="1" s="1"/>
  <c r="J27" i="1"/>
  <c r="J26" i="1"/>
  <c r="I5" i="2" l="1"/>
  <c r="I6" i="2"/>
  <c r="I4" i="2"/>
  <c r="H7" i="2"/>
  <c r="O20" i="1"/>
  <c r="N20" i="1"/>
  <c r="H6" i="1"/>
  <c r="H7" i="1"/>
  <c r="H8" i="1"/>
  <c r="G4" i="1"/>
  <c r="I4" i="1" s="1"/>
  <c r="G5" i="1"/>
  <c r="I5" i="1" s="1"/>
  <c r="G6" i="1"/>
  <c r="G7" i="1"/>
  <c r="G8" i="1"/>
  <c r="I6" i="1"/>
  <c r="I7" i="1"/>
  <c r="I8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<sst xmlns="http://schemas.openxmlformats.org/spreadsheetml/2006/main" count="229" uniqueCount="38">
  <si>
    <t>w %</t>
  </si>
  <si>
    <r>
      <t>V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</si>
  <si>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(g)</t>
    </r>
  </si>
  <si>
    <r>
      <t>m</t>
    </r>
    <r>
      <rPr>
        <vertAlign val="subscript"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(g)</t>
    </r>
  </si>
  <si>
    <r>
      <t>ϒ</t>
    </r>
    <r>
      <rPr>
        <vertAlign val="subscript"/>
        <sz val="11"/>
        <color theme="1"/>
        <rFont val="Calibri"/>
        <family val="2"/>
      </rPr>
      <t xml:space="preserve">h </t>
    </r>
    <r>
      <rPr>
        <sz val="11"/>
        <color theme="1"/>
        <rFont val="Calibri"/>
        <family val="2"/>
      </rPr>
      <t>(kg/m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</si>
  <si>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r>
      <t>ϒ</t>
    </r>
    <r>
      <rPr>
        <vertAlign val="subscript"/>
        <sz val="11"/>
        <color theme="1"/>
        <rFont val="Calibri"/>
        <family val="2"/>
      </rPr>
      <t xml:space="preserve">d </t>
    </r>
    <r>
      <rPr>
        <sz val="11"/>
        <color theme="1"/>
        <rFont val="Calibri"/>
        <family val="2"/>
      </rPr>
      <t>(kg/m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</si>
  <si>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t>w</t>
  </si>
  <si>
    <t>a</t>
  </si>
  <si>
    <t>b</t>
  </si>
  <si>
    <t>c</t>
  </si>
  <si>
    <t>wopt</t>
  </si>
  <si>
    <r>
      <t>ϒ</t>
    </r>
    <r>
      <rPr>
        <vertAlign val="subscript"/>
        <sz val="11"/>
        <color theme="1"/>
        <rFont val="Calibri"/>
        <family val="2"/>
      </rPr>
      <t xml:space="preserve">dmax </t>
    </r>
    <r>
      <rPr>
        <sz val="11"/>
        <color theme="1"/>
        <rFont val="Calibri"/>
        <family val="2"/>
      </rPr>
      <t>(kg/m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</si>
  <si>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t>Sr</t>
  </si>
  <si>
    <t>w1</t>
  </si>
  <si>
    <t>mw</t>
  </si>
  <si>
    <t>vw</t>
  </si>
  <si>
    <t>vs</t>
  </si>
  <si>
    <t>gs</t>
  </si>
  <si>
    <t>ms</t>
  </si>
  <si>
    <t>gd</t>
  </si>
  <si>
    <t>v</t>
  </si>
  <si>
    <t>kg/m3</t>
  </si>
  <si>
    <t>m3</t>
  </si>
  <si>
    <t>m4</t>
  </si>
  <si>
    <t>Densité sèche</t>
  </si>
  <si>
    <t>Sr=100%</t>
  </si>
  <si>
    <r>
      <t>m</t>
    </r>
    <r>
      <rPr>
        <vertAlign val="subscript"/>
        <sz val="14"/>
        <color theme="1"/>
        <rFont val="Calibri"/>
        <family val="2"/>
        <scheme val="minor"/>
      </rPr>
      <t>h</t>
    </r>
    <r>
      <rPr>
        <sz val="14"/>
        <color theme="1"/>
        <rFont val="Calibri"/>
        <family val="2"/>
        <scheme val="minor"/>
      </rPr>
      <t xml:space="preserve"> (g)</t>
    </r>
  </si>
  <si>
    <r>
      <t>m</t>
    </r>
    <r>
      <rPr>
        <vertAlign val="subscript"/>
        <sz val="14"/>
        <color theme="1"/>
        <rFont val="Calibri"/>
        <family val="2"/>
        <scheme val="minor"/>
      </rPr>
      <t xml:space="preserve">s </t>
    </r>
    <r>
      <rPr>
        <sz val="14"/>
        <color theme="1"/>
        <rFont val="Calibri"/>
        <family val="2"/>
        <scheme val="minor"/>
      </rPr>
      <t>(g)</t>
    </r>
  </si>
  <si>
    <r>
      <t>V (m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>)</t>
    </r>
  </si>
  <si>
    <t xml:space="preserve">ϒd </t>
  </si>
  <si>
    <t xml:space="preserve">ϒs </t>
  </si>
  <si>
    <t>kg</t>
  </si>
  <si>
    <r>
      <t>v</t>
    </r>
    <r>
      <rPr>
        <vertAlign val="subscript"/>
        <sz val="11"/>
        <color theme="1"/>
        <rFont val="Calibri"/>
        <family val="2"/>
        <scheme val="minor"/>
      </rPr>
      <t>w</t>
    </r>
  </si>
  <si>
    <r>
      <t>m</t>
    </r>
    <r>
      <rPr>
        <vertAlign val="subscript"/>
        <sz val="11"/>
        <color theme="1"/>
        <rFont val="Calibri"/>
        <family val="2"/>
        <scheme val="minor"/>
      </rPr>
      <t>s</t>
    </r>
  </si>
  <si>
    <r>
      <t>m</t>
    </r>
    <r>
      <rPr>
        <vertAlign val="subscript"/>
        <sz val="11"/>
        <color theme="1"/>
        <rFont val="Calibri"/>
        <family val="2"/>
        <scheme val="minor"/>
      </rPr>
      <t>w</t>
    </r>
  </si>
  <si>
    <r>
      <t>kg/m</t>
    </r>
    <r>
      <rPr>
        <vertAlign val="superscript"/>
        <sz val="11"/>
        <color theme="0"/>
        <rFont val="Calibri"/>
        <family val="2"/>
        <scheme val="minor"/>
      </rPr>
      <t>3</t>
    </r>
  </si>
  <si>
    <r>
      <t>m</t>
    </r>
    <r>
      <rPr>
        <vertAlign val="superscript"/>
        <sz val="11"/>
        <color theme="0"/>
        <rFont val="Calibri"/>
        <family val="2"/>
        <scheme val="minor"/>
      </rPr>
      <t>3</t>
    </r>
  </si>
  <si>
    <r>
      <t>ϒ</t>
    </r>
    <r>
      <rPr>
        <vertAlign val="subscript"/>
        <sz val="11"/>
        <color theme="1"/>
        <rFont val="Calibri"/>
        <family val="2"/>
        <scheme val="minor"/>
      </rPr>
      <t xml:space="preserve">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</si>
</sst>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2" fontId="0" fillId="3" borderId="1" xfId="0" applyNumberFormat="1" applyFill="1" applyBorder="1"/>
    <xf numFmtId="165" fontId="0" fillId="3" borderId="1" xfId="0" applyNumberFormat="1" applyFill="1" applyBorder="1" applyProtection="1">
      <protection hidden="1"/>
    </xf>
    <xf numFmtId="164" fontId="0" fillId="3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0" fontId="0" fillId="3" borderId="1" xfId="0" applyFill="1" applyBorder="1"/>
    <xf numFmtId="1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11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/>
    <xf numFmtId="2" fontId="6" fillId="3" borderId="1" xfId="0" applyNumberFormat="1" applyFont="1" applyFill="1" applyBorder="1"/>
    <xf numFmtId="1" fontId="6" fillId="3" borderId="1" xfId="0" applyNumberFormat="1" applyFont="1" applyFill="1" applyBorder="1"/>
    <xf numFmtId="164" fontId="6" fillId="3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/>
    <xf numFmtId="2" fontId="0" fillId="3" borderId="1" xfId="0" applyNumberFormat="1" applyFont="1" applyFill="1" applyBorder="1"/>
    <xf numFmtId="1" fontId="0" fillId="3" borderId="1" xfId="0" applyNumberFormat="1" applyFont="1" applyFill="1" applyBorder="1"/>
    <xf numFmtId="0" fontId="0" fillId="2" borderId="1" xfId="0" applyFont="1" applyFill="1" applyBorder="1"/>
    <xf numFmtId="2" fontId="0" fillId="2" borderId="1" xfId="0" applyNumberFormat="1" applyFont="1" applyFill="1" applyBorder="1"/>
    <xf numFmtId="164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Initial!$C$1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Initial!$H$4:$H$8</c:f>
              <c:numCache>
                <c:formatCode>0.00</c:formatCode>
                <c:ptCount val="5"/>
                <c:pt idx="0">
                  <c:v>13.103225806451608</c:v>
                </c:pt>
                <c:pt idx="1">
                  <c:v>14.79728467335118</c:v>
                </c:pt>
                <c:pt idx="2">
                  <c:v>16.702018059511552</c:v>
                </c:pt>
                <c:pt idx="3">
                  <c:v>19.202588838686044</c:v>
                </c:pt>
                <c:pt idx="4">
                  <c:v>21.002280790674099</c:v>
                </c:pt>
              </c:numCache>
            </c:numRef>
          </c:xVal>
          <c:yVal>
            <c:numRef>
              <c:f>Initial!$I$4:$I$8</c:f>
              <c:numCache>
                <c:formatCode>0.0</c:formatCode>
                <c:ptCount val="5"/>
                <c:pt idx="0">
                  <c:v>1641.949152542373</c:v>
                </c:pt>
                <c:pt idx="1">
                  <c:v>1700.9533898305087</c:v>
                </c:pt>
                <c:pt idx="2">
                  <c:v>1747.9872881355932</c:v>
                </c:pt>
                <c:pt idx="3">
                  <c:v>1734.9576271186443</c:v>
                </c:pt>
                <c:pt idx="4">
                  <c:v>1672.0338983050851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3-4AEF-A562-42A8517D9528}"/>
            </c:ext>
          </c:extLst>
        </c:ser>
        <c:ser>
          <c:idx val="1"/>
          <c:order val="1"/>
          <c:tx>
            <c:strRef>
              <c:f>Initial!$R$13</c:f>
              <c:strCache>
                <c:ptCount val="1"/>
                <c:pt idx="0">
                  <c:v>Sr=100%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Initial!$R$15:$R$17</c:f>
              <c:numCache>
                <c:formatCode>0.00</c:formatCode>
                <c:ptCount val="3"/>
                <c:pt idx="0">
                  <c:v>19.40700808625337</c:v>
                </c:pt>
                <c:pt idx="1">
                  <c:v>21.087680355160934</c:v>
                </c:pt>
                <c:pt idx="2">
                  <c:v>22.870211549456833</c:v>
                </c:pt>
              </c:numCache>
            </c:numRef>
          </c:xVal>
          <c:yVal>
            <c:numRef>
              <c:f>Initial!$S$15:$S$17</c:f>
              <c:numCache>
                <c:formatCode>General</c:formatCode>
                <c:ptCount val="3"/>
                <c:pt idx="0">
                  <c:v>1750</c:v>
                </c:pt>
                <c:pt idx="1">
                  <c:v>1700</c:v>
                </c:pt>
                <c:pt idx="2">
                  <c:v>1650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F3-49D6-ACA2-15D25D53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Modifié!$C$1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Modifié!$H$4:$H$8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Modifié!$I$4:$I$8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5-4173-A98F-DD324A2C1941}"/>
            </c:ext>
          </c:extLst>
        </c:ser>
        <c:ser>
          <c:idx val="1"/>
          <c:order val="1"/>
          <c:tx>
            <c:strRef>
              <c:f>Modifié!$R$1</c:f>
              <c:strCache>
                <c:ptCount val="1"/>
                <c:pt idx="0">
                  <c:v>Sr=100%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2">
                    <a:alpha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Modifié!$R$15:$R$17</c:f>
              <c:numCache>
                <c:formatCode>0.00</c:formatCode>
                <c:ptCount val="3"/>
                <c:pt idx="0">
                  <c:v>19.40700808625337</c:v>
                </c:pt>
                <c:pt idx="1">
                  <c:v>21.087680355160934</c:v>
                </c:pt>
                <c:pt idx="2">
                  <c:v>22.870211549456833</c:v>
                </c:pt>
              </c:numCache>
            </c:numRef>
          </c:xVal>
          <c:yVal>
            <c:numRef>
              <c:f>Modifié!$S$15:$S$17</c:f>
              <c:numCache>
                <c:formatCode>General</c:formatCode>
                <c:ptCount val="3"/>
                <c:pt idx="0">
                  <c:v>1750</c:v>
                </c:pt>
                <c:pt idx="1">
                  <c:v>1700</c:v>
                </c:pt>
                <c:pt idx="2">
                  <c:v>1650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45-4173-A98F-DD324A2C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Etape1_5!$C$1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Etape1_5!$H$4:$H$8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Etape1_5!$I$4:$I$8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70-4790-B436-AC2CC668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Etape1_6!$C$1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Etape1_6!$H$4:$H$8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Etape1_6!$I$4:$I$8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AE-45F7-8473-06D1A3D6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Etape2_1!$C$1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Etape2_1!$H$4:$H$8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Etape2_1!$I$4:$I$8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BE-43F2-9648-1BC86EC67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Etape2_2!$C$1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Etape2_2!$H$4:$H$8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Etape2_2!$I$4:$I$8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19-4767-9AC8-53368234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Etape2_3!$C$1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Etape2_3!$H$4:$H$8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Etape2_3!$I$4:$I$8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9-4549-BD18-6474CE41F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 de compactage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Etape2_4!$C$1</c:f>
              <c:strCache>
                <c:ptCount val="1"/>
                <c:pt idx="0">
                  <c:v>Densité sèche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Etape2_4!$H$4:$H$8</c:f>
              <c:numCache>
                <c:formatCode>0.00</c:formatCode>
                <c:ptCount val="5"/>
                <c:pt idx="0">
                  <c:v>13.636363636363635</c:v>
                </c:pt>
                <c:pt idx="1">
                  <c:v>15</c:v>
                </c:pt>
                <c:pt idx="2">
                  <c:v>16.666666666666664</c:v>
                </c:pt>
                <c:pt idx="3">
                  <c:v>18.902439024390244</c:v>
                </c:pt>
                <c:pt idx="4">
                  <c:v>20.88607594936709</c:v>
                </c:pt>
              </c:numCache>
            </c:numRef>
          </c:xVal>
          <c:yVal>
            <c:numRef>
              <c:f>Etape2_4!$I$4:$I$8</c:f>
              <c:numCache>
                <c:formatCode>0.0</c:formatCode>
                <c:ptCount val="5"/>
                <c:pt idx="0">
                  <c:v>1631.3559322033902</c:v>
                </c:pt>
                <c:pt idx="1">
                  <c:v>1694.9152542372883</c:v>
                </c:pt>
                <c:pt idx="2">
                  <c:v>1747.8813559322034</c:v>
                </c:pt>
                <c:pt idx="3">
                  <c:v>1737.2881355932204</c:v>
                </c:pt>
                <c:pt idx="4">
                  <c:v>1673.7288135593221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3-49E0-810F-B7755A8876C3}"/>
            </c:ext>
          </c:extLst>
        </c:ser>
        <c:ser>
          <c:idx val="1"/>
          <c:order val="1"/>
          <c:tx>
            <c:strRef>
              <c:f>Etape2_4!$R$1</c:f>
              <c:strCache>
                <c:ptCount val="1"/>
                <c:pt idx="0">
                  <c:v>Sr=100%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2">
                    <a:alpha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Etape2_4!$R$15:$R$17</c:f>
              <c:numCache>
                <c:formatCode>0.00</c:formatCode>
                <c:ptCount val="3"/>
                <c:pt idx="0">
                  <c:v>19.40700808625337</c:v>
                </c:pt>
                <c:pt idx="1">
                  <c:v>21.087680355160934</c:v>
                </c:pt>
                <c:pt idx="2">
                  <c:v>22.870211549456833</c:v>
                </c:pt>
              </c:numCache>
            </c:numRef>
          </c:xVal>
          <c:yVal>
            <c:numRef>
              <c:f>Etape2_4!$S$15:$S$17</c:f>
              <c:numCache>
                <c:formatCode>General</c:formatCode>
                <c:ptCount val="3"/>
                <c:pt idx="0">
                  <c:v>1750</c:v>
                </c:pt>
                <c:pt idx="1">
                  <c:v>1700</c:v>
                </c:pt>
                <c:pt idx="2">
                  <c:v>1650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3-49E0-810F-B7755A88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755872"/>
        <c:axId val="419760464"/>
      </c:scatterChart>
      <c:valAx>
        <c:axId val="419755872"/>
        <c:scaling>
          <c:orientation val="minMax"/>
          <c:min val="12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60464"/>
        <c:crosses val="autoZero"/>
        <c:crossBetween val="midCat"/>
      </c:valAx>
      <c:valAx>
        <c:axId val="4197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ɣd (kg/m3)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975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171450</xdr:rowOff>
    </xdr:from>
    <xdr:to>
      <xdr:col>16</xdr:col>
      <xdr:colOff>209550</xdr:colOff>
      <xdr:row>15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638175</xdr:colOff>
      <xdr:row>0</xdr:row>
      <xdr:rowOff>161926</xdr:rowOff>
    </xdr:from>
    <xdr:to>
      <xdr:col>16</xdr:col>
      <xdr:colOff>209550</xdr:colOff>
      <xdr:row>15</xdr:row>
      <xdr:rowOff>9526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27"/>
  <sheetViews>
    <sheetView topLeftCell="C1" workbookViewId="0">
      <selection activeCell="P18" sqref="P18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0" width="5.5703125" bestFit="1" customWidth="1"/>
    <col min="21" max="21" width="6.5703125" bestFit="1" customWidth="1"/>
    <col min="22" max="22" width="5.5703125" bestFit="1" customWidth="1"/>
  </cols>
  <sheetData>
    <row r="1" spans="2:22" x14ac:dyDescent="0.25">
      <c r="C1" t="s">
        <v>24</v>
      </c>
    </row>
    <row r="2" spans="2:22" x14ac:dyDescent="0.25">
      <c r="R2" s="1" t="s">
        <v>21</v>
      </c>
      <c r="S2" s="1" t="s">
        <v>19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1" t="s">
        <v>22</v>
      </c>
      <c r="S3" s="1" t="s">
        <v>20</v>
      </c>
      <c r="T3" s="1">
        <v>1</v>
      </c>
      <c r="U3" s="1">
        <v>1</v>
      </c>
      <c r="V3" s="1">
        <v>1</v>
      </c>
    </row>
    <row r="4" spans="2:22" x14ac:dyDescent="0.25">
      <c r="B4" s="1">
        <v>1</v>
      </c>
      <c r="C4" s="1">
        <v>1753.1</v>
      </c>
      <c r="D4" s="1">
        <v>1550</v>
      </c>
      <c r="E4" s="4">
        <v>9.4399999999999996E-4</v>
      </c>
      <c r="F4" s="14">
        <f>C4/E4/1000</f>
        <v>1857.0974576271185</v>
      </c>
      <c r="G4" s="15">
        <f>(C4-D4)/D4</f>
        <v>0.13103225806451607</v>
      </c>
      <c r="H4" s="16">
        <f>100*G4</f>
        <v>13.103225806451608</v>
      </c>
      <c r="I4" s="14">
        <f>F4/(1+G4)</f>
        <v>1641.949152542373</v>
      </c>
      <c r="R4" s="1" t="s">
        <v>21</v>
      </c>
      <c r="S4" s="1" t="s">
        <v>18</v>
      </c>
      <c r="T4" s="17">
        <f>T2*T3</f>
        <v>1750</v>
      </c>
      <c r="U4" s="17">
        <f t="shared" ref="U4:V4" si="0">U2*U3</f>
        <v>1700</v>
      </c>
      <c r="V4" s="17">
        <f t="shared" si="0"/>
        <v>1650</v>
      </c>
    </row>
    <row r="5" spans="2:22" x14ac:dyDescent="0.25">
      <c r="B5" s="1">
        <v>2</v>
      </c>
      <c r="C5" s="1">
        <v>1843.3</v>
      </c>
      <c r="D5" s="1">
        <v>1605.7</v>
      </c>
      <c r="E5" s="4">
        <v>9.4399999999999996E-4</v>
      </c>
      <c r="F5" s="14">
        <f t="shared" ref="F5:F8" si="1">C5/E5/1000</f>
        <v>1952.648305084746</v>
      </c>
      <c r="G5" s="15">
        <f t="shared" ref="G5:G8" si="2">(C5-D5)/D5</f>
        <v>0.1479728467335118</v>
      </c>
      <c r="H5" s="16">
        <f t="shared" ref="H5:H8" si="3">100*G5</f>
        <v>14.79728467335118</v>
      </c>
      <c r="I5" s="14">
        <f t="shared" ref="I5:I8" si="4">F5/(1+G5)</f>
        <v>1700.9533898305087</v>
      </c>
      <c r="R5" s="1" t="s">
        <v>21</v>
      </c>
      <c r="S5" s="1" t="s">
        <v>17</v>
      </c>
      <c r="T5" s="17">
        <v>2650</v>
      </c>
      <c r="U5" s="17">
        <v>2650</v>
      </c>
      <c r="V5" s="17">
        <v>2650</v>
      </c>
    </row>
    <row r="6" spans="2:22" x14ac:dyDescent="0.25">
      <c r="B6" s="1">
        <v>3</v>
      </c>
      <c r="C6" s="1">
        <v>1925.7</v>
      </c>
      <c r="D6" s="1">
        <v>1650.1</v>
      </c>
      <c r="E6" s="4">
        <v>9.4399999999999996E-4</v>
      </c>
      <c r="F6" s="14">
        <f t="shared" si="1"/>
        <v>2039.9364406779662</v>
      </c>
      <c r="G6" s="15">
        <f t="shared" si="2"/>
        <v>0.16702018059511553</v>
      </c>
      <c r="H6" s="16">
        <f t="shared" si="3"/>
        <v>16.702018059511552</v>
      </c>
      <c r="I6" s="14">
        <f t="shared" si="4"/>
        <v>1747.9872881355932</v>
      </c>
      <c r="R6" s="1" t="s">
        <v>22</v>
      </c>
      <c r="S6" s="1" t="s">
        <v>16</v>
      </c>
      <c r="T6" s="13">
        <f>T4/T5</f>
        <v>0.660377358490566</v>
      </c>
      <c r="U6" s="13">
        <f t="shared" ref="U6:V6" si="5">U4/U5</f>
        <v>0.64150943396226412</v>
      </c>
      <c r="V6" s="13">
        <f t="shared" si="5"/>
        <v>0.62264150943396224</v>
      </c>
    </row>
    <row r="7" spans="2:22" x14ac:dyDescent="0.25">
      <c r="B7" s="1">
        <v>4</v>
      </c>
      <c r="C7" s="1">
        <v>1952.3</v>
      </c>
      <c r="D7" s="1">
        <v>1637.8</v>
      </c>
      <c r="E7" s="4">
        <v>9.4399999999999996E-4</v>
      </c>
      <c r="F7" s="14">
        <f t="shared" si="1"/>
        <v>2068.1144067796613</v>
      </c>
      <c r="G7" s="15">
        <f t="shared" si="2"/>
        <v>0.19202588838686044</v>
      </c>
      <c r="H7" s="16">
        <f t="shared" si="3"/>
        <v>19.202588838686044</v>
      </c>
      <c r="I7" s="14">
        <f t="shared" si="4"/>
        <v>1734.9576271186443</v>
      </c>
      <c r="R7" s="1" t="s">
        <v>23</v>
      </c>
      <c r="S7" s="1" t="s">
        <v>15</v>
      </c>
      <c r="T7" s="13">
        <f>1-T6</f>
        <v>0.339622641509434</v>
      </c>
      <c r="U7" s="13">
        <f t="shared" ref="U7:V7" si="6">1-U6</f>
        <v>0.35849056603773588</v>
      </c>
      <c r="V7" s="13">
        <f t="shared" si="6"/>
        <v>0.37735849056603776</v>
      </c>
    </row>
    <row r="8" spans="2:22" x14ac:dyDescent="0.25">
      <c r="B8" s="1">
        <v>5</v>
      </c>
      <c r="C8" s="1">
        <v>1909.9</v>
      </c>
      <c r="D8" s="1">
        <v>1578.4</v>
      </c>
      <c r="E8" s="4">
        <v>9.4399999999999996E-4</v>
      </c>
      <c r="F8" s="14">
        <f t="shared" si="1"/>
        <v>2023.1991525423732</v>
      </c>
      <c r="G8" s="15">
        <f t="shared" si="2"/>
        <v>0.21002280790674099</v>
      </c>
      <c r="H8" s="16">
        <f t="shared" si="3"/>
        <v>21.002280790674099</v>
      </c>
      <c r="I8" s="14">
        <f t="shared" si="4"/>
        <v>1672.0338983050851</v>
      </c>
      <c r="R8" s="1" t="s">
        <v>21</v>
      </c>
      <c r="S8" s="1" t="s">
        <v>14</v>
      </c>
      <c r="T8" s="18">
        <f>T7*1000</f>
        <v>339.622641509434</v>
      </c>
      <c r="U8" s="18">
        <f t="shared" ref="U8:V8" si="7">U7*1000</f>
        <v>358.4905660377359</v>
      </c>
      <c r="V8" s="18">
        <f t="shared" si="7"/>
        <v>377.35849056603774</v>
      </c>
    </row>
    <row r="9" spans="2:22" x14ac:dyDescent="0.25">
      <c r="R9" s="1"/>
      <c r="S9" s="1" t="s">
        <v>13</v>
      </c>
      <c r="T9" s="12">
        <f>T8/T4</f>
        <v>0.19407008086253372</v>
      </c>
      <c r="U9" s="12">
        <f t="shared" ref="U9:V9" si="8">U8/U4</f>
        <v>0.21087680355160934</v>
      </c>
      <c r="V9" s="12">
        <f t="shared" si="8"/>
        <v>0.22870211549456834</v>
      </c>
    </row>
    <row r="13" spans="2:22" x14ac:dyDescent="0.25">
      <c r="R13" t="s">
        <v>25</v>
      </c>
    </row>
    <row r="14" spans="2:22" ht="18.75" x14ac:dyDescent="0.35">
      <c r="R14" s="2" t="s">
        <v>0</v>
      </c>
      <c r="S14" s="3" t="s">
        <v>5</v>
      </c>
    </row>
    <row r="15" spans="2:22" x14ac:dyDescent="0.25">
      <c r="R15" s="5">
        <f>T9*100</f>
        <v>19.40700808625337</v>
      </c>
      <c r="S15" s="2">
        <f>T4</f>
        <v>1750</v>
      </c>
    </row>
    <row r="16" spans="2:22" x14ac:dyDescent="0.25">
      <c r="R16" s="5">
        <f>U9*100</f>
        <v>21.087680355160934</v>
      </c>
      <c r="S16" s="2">
        <f>U4</f>
        <v>1700</v>
      </c>
    </row>
    <row r="17" spans="9:19" x14ac:dyDescent="0.25">
      <c r="R17" s="5">
        <f>V9*100</f>
        <v>22.870211549456833</v>
      </c>
      <c r="S17" s="2">
        <f>V4</f>
        <v>1650</v>
      </c>
    </row>
    <row r="19" spans="9:19" ht="18.75" x14ac:dyDescent="0.35">
      <c r="K19" s="1" t="s">
        <v>7</v>
      </c>
      <c r="L19" s="1" t="s">
        <v>8</v>
      </c>
      <c r="M19" s="1" t="s">
        <v>9</v>
      </c>
      <c r="N19" s="1" t="s">
        <v>10</v>
      </c>
      <c r="O19" s="3" t="s">
        <v>11</v>
      </c>
    </row>
    <row r="20" spans="9:19" x14ac:dyDescent="0.25">
      <c r="K20" s="1">
        <v>-5.8917999999999999</v>
      </c>
      <c r="L20" s="1">
        <v>205.52</v>
      </c>
      <c r="M20" s="1">
        <v>-43.01</v>
      </c>
      <c r="N20" s="23">
        <f>-L20/(2*K20)</f>
        <v>17.441189449743714</v>
      </c>
      <c r="O20" s="23">
        <f>K20*N20*N20+L20*N20+M20</f>
        <v>1749.2466278556642</v>
      </c>
    </row>
    <row r="26" spans="9:19" x14ac:dyDescent="0.25">
      <c r="I26">
        <v>0.308</v>
      </c>
      <c r="J26">
        <f>1-0.661</f>
        <v>0.33899999999999997</v>
      </c>
    </row>
    <row r="27" spans="9:19" x14ac:dyDescent="0.25">
      <c r="I27" s="8" t="s">
        <v>12</v>
      </c>
      <c r="J27" s="7">
        <f>100*I26/J26</f>
        <v>90.855457227138658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topLeftCell="E1" workbookViewId="0">
      <selection activeCell="U8" sqref="U8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2" width="5" bestFit="1" customWidth="1"/>
  </cols>
  <sheetData>
    <row r="1" spans="2:22" x14ac:dyDescent="0.25">
      <c r="C1" t="s">
        <v>24</v>
      </c>
      <c r="R1" t="s">
        <v>25</v>
      </c>
    </row>
    <row r="2" spans="2:22" ht="18.75" x14ac:dyDescent="0.35">
      <c r="R2" s="28" t="s">
        <v>35</v>
      </c>
      <c r="S2" s="2" t="s">
        <v>37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28" t="s">
        <v>36</v>
      </c>
      <c r="S3" s="2" t="s">
        <v>20</v>
      </c>
      <c r="T3" s="33">
        <v>1</v>
      </c>
      <c r="U3" s="33">
        <v>1</v>
      </c>
      <c r="V3" s="33">
        <v>1</v>
      </c>
    </row>
    <row r="4" spans="2:22" ht="18" x14ac:dyDescent="0.3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  <c r="R4" s="28" t="s">
        <v>31</v>
      </c>
      <c r="S4" s="2" t="s">
        <v>33</v>
      </c>
      <c r="T4" s="37"/>
      <c r="U4" s="37"/>
      <c r="V4" s="37"/>
    </row>
    <row r="5" spans="2:22" ht="17.25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0">C5/E5/1000</f>
        <v>1949.1525423728815</v>
      </c>
      <c r="G5" s="15">
        <f t="shared" ref="G5:G8" si="1">(C5-D5)/D5</f>
        <v>0.15</v>
      </c>
      <c r="H5" s="16">
        <f t="shared" ref="H5:H8" si="2">100*G5</f>
        <v>15</v>
      </c>
      <c r="I5" s="14">
        <f t="shared" ref="I5:I8" si="3">F5/(1+G5)</f>
        <v>1694.9152542372883</v>
      </c>
      <c r="R5" s="28" t="s">
        <v>35</v>
      </c>
      <c r="S5" s="2" t="s">
        <v>30</v>
      </c>
      <c r="T5" s="34">
        <v>2650</v>
      </c>
      <c r="U5" s="34">
        <v>2650</v>
      </c>
      <c r="V5" s="34">
        <v>2650</v>
      </c>
    </row>
    <row r="6" spans="2:22" ht="17.25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0"/>
        <v>2039.1949152542375</v>
      </c>
      <c r="G6" s="15">
        <f t="shared" si="1"/>
        <v>0.16666666666666666</v>
      </c>
      <c r="H6" s="16">
        <f t="shared" si="2"/>
        <v>16.666666666666664</v>
      </c>
      <c r="I6" s="14">
        <f t="shared" si="3"/>
        <v>1747.8813559322034</v>
      </c>
      <c r="R6" s="28" t="s">
        <v>36</v>
      </c>
      <c r="S6" s="2" t="s">
        <v>16</v>
      </c>
      <c r="T6" s="38"/>
      <c r="U6" s="38"/>
      <c r="V6" s="38"/>
    </row>
    <row r="7" spans="2:22" ht="18.75" x14ac:dyDescent="0.3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0"/>
        <v>2065.6779661016949</v>
      </c>
      <c r="G7" s="15">
        <f t="shared" si="1"/>
        <v>0.18902439024390244</v>
      </c>
      <c r="H7" s="16">
        <f t="shared" si="2"/>
        <v>18.902439024390244</v>
      </c>
      <c r="I7" s="14">
        <f t="shared" si="3"/>
        <v>1737.2881355932204</v>
      </c>
      <c r="R7" s="28" t="s">
        <v>36</v>
      </c>
      <c r="S7" s="2" t="s">
        <v>32</v>
      </c>
      <c r="T7" s="35">
        <f>1-T6</f>
        <v>1</v>
      </c>
      <c r="U7" s="35">
        <f t="shared" ref="U7:V7" si="4">1-U6</f>
        <v>1</v>
      </c>
      <c r="V7" s="35">
        <f t="shared" si="4"/>
        <v>1</v>
      </c>
    </row>
    <row r="8" spans="2:22" ht="18" x14ac:dyDescent="0.3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0"/>
        <v>2023.3050847457628</v>
      </c>
      <c r="G8" s="15">
        <f t="shared" si="1"/>
        <v>0.20886075949367089</v>
      </c>
      <c r="H8" s="16">
        <f t="shared" si="2"/>
        <v>20.88607594936709</v>
      </c>
      <c r="I8" s="14">
        <f t="shared" si="3"/>
        <v>1673.7288135593221</v>
      </c>
      <c r="R8" s="28" t="s">
        <v>31</v>
      </c>
      <c r="S8" s="2" t="s">
        <v>34</v>
      </c>
      <c r="T8" s="36">
        <f>T7*1000</f>
        <v>1000</v>
      </c>
      <c r="U8" s="36">
        <f t="shared" ref="U8:V8" si="5">U7*1000</f>
        <v>1000</v>
      </c>
      <c r="V8" s="36">
        <f t="shared" si="5"/>
        <v>1000</v>
      </c>
    </row>
    <row r="9" spans="2:22" x14ac:dyDescent="0.25">
      <c r="R9" s="28"/>
      <c r="S9" s="2" t="s">
        <v>6</v>
      </c>
      <c r="T9" s="39"/>
      <c r="U9" s="39"/>
      <c r="V9" s="39"/>
    </row>
    <row r="18" spans="5:15" x14ac:dyDescent="0.25">
      <c r="E18">
        <v>0.308</v>
      </c>
      <c r="F18">
        <f>1-0.661</f>
        <v>0.33899999999999997</v>
      </c>
    </row>
    <row r="19" spans="5:15" ht="18" x14ac:dyDescent="0.25">
      <c r="E19" s="8" t="s">
        <v>12</v>
      </c>
      <c r="F19" s="7">
        <f>100*E18/F18</f>
        <v>90.855457227138658</v>
      </c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5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5" x14ac:dyDescent="0.25">
      <c r="E24">
        <v>1751.3</v>
      </c>
    </row>
    <row r="25" spans="5:15" x14ac:dyDescent="0.25">
      <c r="E25">
        <v>2650</v>
      </c>
    </row>
    <row r="27" spans="5:15" x14ac:dyDescent="0.25">
      <c r="E27" s="6">
        <f>E24/E25</f>
        <v>0.6608679245283019</v>
      </c>
    </row>
    <row r="28" spans="5:15" x14ac:dyDescent="0.25">
      <c r="E28" s="6">
        <f>1-E27</f>
        <v>0.3391320754716981</v>
      </c>
    </row>
    <row r="29" spans="5:15" x14ac:dyDescent="0.25">
      <c r="E29" s="6">
        <f>(N20/100)*E24/1000</f>
        <v>0.3092181482867376</v>
      </c>
    </row>
    <row r="30" spans="5:15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topLeftCell="C1" workbookViewId="0">
      <selection activeCell="T6" sqref="T6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0" width="5.5703125" bestFit="1" customWidth="1"/>
    <col min="21" max="21" width="6.5703125" bestFit="1" customWidth="1"/>
    <col min="22" max="22" width="5.5703125" bestFit="1" customWidth="1"/>
  </cols>
  <sheetData>
    <row r="1" spans="2:22" x14ac:dyDescent="0.25">
      <c r="C1" t="s">
        <v>24</v>
      </c>
      <c r="R1" t="s">
        <v>25</v>
      </c>
    </row>
    <row r="2" spans="2:22" ht="17.25" x14ac:dyDescent="0.25">
      <c r="R2" s="28" t="s">
        <v>35</v>
      </c>
      <c r="S2" s="2" t="s">
        <v>29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28" t="s">
        <v>36</v>
      </c>
      <c r="S3" s="2" t="s">
        <v>20</v>
      </c>
      <c r="T3" s="33">
        <v>1</v>
      </c>
      <c r="U3" s="33">
        <v>1</v>
      </c>
      <c r="V3" s="33">
        <v>1</v>
      </c>
    </row>
    <row r="4" spans="2:22" ht="18" x14ac:dyDescent="0.3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  <c r="R4" s="28" t="s">
        <v>31</v>
      </c>
      <c r="S4" s="2" t="s">
        <v>33</v>
      </c>
      <c r="T4" s="37">
        <f>T2*T3</f>
        <v>1750</v>
      </c>
      <c r="U4" s="37">
        <f t="shared" ref="U4:V4" si="0">U2*U3</f>
        <v>1700</v>
      </c>
      <c r="V4" s="37">
        <f t="shared" si="0"/>
        <v>1650</v>
      </c>
    </row>
    <row r="5" spans="2:22" ht="17.25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1">C5/E5/1000</f>
        <v>1949.1525423728815</v>
      </c>
      <c r="G5" s="15">
        <f t="shared" ref="G5:G8" si="2">(C5-D5)/D5</f>
        <v>0.15</v>
      </c>
      <c r="H5" s="16">
        <f t="shared" ref="H5:H8" si="3">100*G5</f>
        <v>15</v>
      </c>
      <c r="I5" s="14">
        <f t="shared" ref="I5:I8" si="4">F5/(1+G5)</f>
        <v>1694.9152542372883</v>
      </c>
      <c r="R5" s="28" t="s">
        <v>35</v>
      </c>
      <c r="S5" s="2" t="s">
        <v>30</v>
      </c>
      <c r="T5" s="34">
        <v>2650</v>
      </c>
      <c r="U5" s="34">
        <v>2650</v>
      </c>
      <c r="V5" s="34">
        <v>2650</v>
      </c>
    </row>
    <row r="6" spans="2:22" ht="17.25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1"/>
        <v>2039.1949152542375</v>
      </c>
      <c r="G6" s="15">
        <f t="shared" si="2"/>
        <v>0.16666666666666666</v>
      </c>
      <c r="H6" s="16">
        <f t="shared" si="3"/>
        <v>16.666666666666664</v>
      </c>
      <c r="I6" s="14">
        <f t="shared" si="4"/>
        <v>1747.8813559322034</v>
      </c>
      <c r="R6" s="28" t="s">
        <v>36</v>
      </c>
      <c r="S6" s="2" t="s">
        <v>16</v>
      </c>
      <c r="T6" s="38">
        <f>T4/T5</f>
        <v>0.660377358490566</v>
      </c>
      <c r="U6" s="38">
        <f t="shared" ref="U6:V6" si="5">U4/U5</f>
        <v>0.64150943396226412</v>
      </c>
      <c r="V6" s="38">
        <f t="shared" si="5"/>
        <v>0.62264150943396224</v>
      </c>
    </row>
    <row r="7" spans="2:22" ht="18.75" x14ac:dyDescent="0.3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1"/>
        <v>2065.6779661016949</v>
      </c>
      <c r="G7" s="15">
        <f t="shared" si="2"/>
        <v>0.18902439024390244</v>
      </c>
      <c r="H7" s="16">
        <f t="shared" si="3"/>
        <v>18.902439024390244</v>
      </c>
      <c r="I7" s="14">
        <f t="shared" si="4"/>
        <v>1737.2881355932204</v>
      </c>
      <c r="R7" s="28" t="s">
        <v>36</v>
      </c>
      <c r="S7" s="2" t="s">
        <v>32</v>
      </c>
      <c r="T7" s="35">
        <f>1-T6</f>
        <v>0.339622641509434</v>
      </c>
      <c r="U7" s="35">
        <f t="shared" ref="U7:V7" si="6">1-U6</f>
        <v>0.35849056603773588</v>
      </c>
      <c r="V7" s="35">
        <f t="shared" si="6"/>
        <v>0.37735849056603776</v>
      </c>
    </row>
    <row r="8" spans="2:22" ht="18" x14ac:dyDescent="0.3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1"/>
        <v>2023.3050847457628</v>
      </c>
      <c r="G8" s="15">
        <f t="shared" si="2"/>
        <v>0.20886075949367089</v>
      </c>
      <c r="H8" s="16">
        <f t="shared" si="3"/>
        <v>20.88607594936709</v>
      </c>
      <c r="I8" s="14">
        <f t="shared" si="4"/>
        <v>1673.7288135593221</v>
      </c>
      <c r="R8" s="28" t="s">
        <v>31</v>
      </c>
      <c r="S8" s="2" t="s">
        <v>34</v>
      </c>
      <c r="T8" s="36">
        <f>T7*1000</f>
        <v>339.622641509434</v>
      </c>
      <c r="U8" s="36">
        <f t="shared" ref="U8:V8" si="7">U7*1000</f>
        <v>358.4905660377359</v>
      </c>
      <c r="V8" s="36">
        <f t="shared" si="7"/>
        <v>377.35849056603774</v>
      </c>
    </row>
    <row r="9" spans="2:22" x14ac:dyDescent="0.25">
      <c r="R9" s="28"/>
      <c r="S9" s="2" t="s">
        <v>6</v>
      </c>
      <c r="T9" s="39">
        <f>T8/T4</f>
        <v>0.19407008086253372</v>
      </c>
      <c r="U9" s="39">
        <f t="shared" ref="U9:V9" si="8">U8/U4</f>
        <v>0.21087680355160934</v>
      </c>
      <c r="V9" s="39">
        <f t="shared" si="8"/>
        <v>0.22870211549456834</v>
      </c>
    </row>
    <row r="18" spans="5:15" x14ac:dyDescent="0.25">
      <c r="E18">
        <v>0.308</v>
      </c>
      <c r="F18">
        <f>1-0.661</f>
        <v>0.33899999999999997</v>
      </c>
    </row>
    <row r="19" spans="5:15" ht="18" x14ac:dyDescent="0.25">
      <c r="E19" s="8" t="s">
        <v>12</v>
      </c>
      <c r="F19" s="7">
        <f>100*E18/F18</f>
        <v>90.855457227138658</v>
      </c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5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5" x14ac:dyDescent="0.25">
      <c r="E24">
        <v>1751.3</v>
      </c>
    </row>
    <row r="25" spans="5:15" x14ac:dyDescent="0.25">
      <c r="E25">
        <v>2650</v>
      </c>
    </row>
    <row r="27" spans="5:15" x14ac:dyDescent="0.25">
      <c r="E27" s="6">
        <f>E24/E25</f>
        <v>0.6608679245283019</v>
      </c>
    </row>
    <row r="28" spans="5:15" x14ac:dyDescent="0.25">
      <c r="E28" s="6">
        <f>1-E27</f>
        <v>0.3391320754716981</v>
      </c>
    </row>
    <row r="29" spans="5:15" x14ac:dyDescent="0.25">
      <c r="E29" s="6">
        <f>(N20/100)*E24/1000</f>
        <v>0.3092181482867376</v>
      </c>
    </row>
    <row r="30" spans="5:15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tabSelected="1" workbookViewId="0">
      <selection activeCell="Q21" sqref="Q21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0" width="5.5703125" bestFit="1" customWidth="1"/>
    <col min="21" max="21" width="6.5703125" bestFit="1" customWidth="1"/>
    <col min="22" max="22" width="5.5703125" bestFit="1" customWidth="1"/>
  </cols>
  <sheetData>
    <row r="1" spans="2:22" x14ac:dyDescent="0.25">
      <c r="C1" t="s">
        <v>24</v>
      </c>
      <c r="R1" t="s">
        <v>25</v>
      </c>
    </row>
    <row r="2" spans="2:22" x14ac:dyDescent="0.25">
      <c r="R2" s="1" t="s">
        <v>21</v>
      </c>
      <c r="S2" s="1" t="s">
        <v>19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1" t="s">
        <v>22</v>
      </c>
      <c r="S3" s="1" t="s">
        <v>20</v>
      </c>
      <c r="T3" s="1">
        <v>1</v>
      </c>
      <c r="U3" s="1">
        <v>1</v>
      </c>
      <c r="V3" s="1">
        <v>1</v>
      </c>
    </row>
    <row r="4" spans="2:22" x14ac:dyDescent="0.2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  <c r="R4" s="1" t="s">
        <v>21</v>
      </c>
      <c r="S4" s="1" t="s">
        <v>18</v>
      </c>
      <c r="T4" s="17">
        <f>T2*T3</f>
        <v>1750</v>
      </c>
      <c r="U4" s="17">
        <f t="shared" ref="U4:V4" si="0">U2*U3</f>
        <v>1700</v>
      </c>
      <c r="V4" s="17">
        <f t="shared" si="0"/>
        <v>1650</v>
      </c>
    </row>
    <row r="5" spans="2:22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1">C5/E5/1000</f>
        <v>1949.1525423728815</v>
      </c>
      <c r="G5" s="15">
        <f t="shared" ref="G5:G8" si="2">(C5-D5)/D5</f>
        <v>0.15</v>
      </c>
      <c r="H5" s="16">
        <f t="shared" ref="H5:H8" si="3">100*G5</f>
        <v>15</v>
      </c>
      <c r="I5" s="14">
        <f t="shared" ref="I5:I8" si="4">F5/(1+G5)</f>
        <v>1694.9152542372883</v>
      </c>
      <c r="R5" s="1" t="s">
        <v>21</v>
      </c>
      <c r="S5" s="1" t="s">
        <v>17</v>
      </c>
      <c r="T5" s="17">
        <v>2650</v>
      </c>
      <c r="U5" s="17">
        <v>2650</v>
      </c>
      <c r="V5" s="17">
        <v>2650</v>
      </c>
    </row>
    <row r="6" spans="2:22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1"/>
        <v>2039.1949152542375</v>
      </c>
      <c r="G6" s="15">
        <f t="shared" si="2"/>
        <v>0.16666666666666666</v>
      </c>
      <c r="H6" s="16">
        <f t="shared" si="3"/>
        <v>16.666666666666664</v>
      </c>
      <c r="I6" s="14">
        <f t="shared" si="4"/>
        <v>1747.8813559322034</v>
      </c>
      <c r="R6" s="1" t="s">
        <v>22</v>
      </c>
      <c r="S6" s="1" t="s">
        <v>16</v>
      </c>
      <c r="T6" s="13">
        <f>T4/T5</f>
        <v>0.660377358490566</v>
      </c>
      <c r="U6" s="13">
        <f t="shared" ref="U6:V6" si="5">U4/U5</f>
        <v>0.64150943396226412</v>
      </c>
      <c r="V6" s="13">
        <f t="shared" si="5"/>
        <v>0.62264150943396224</v>
      </c>
    </row>
    <row r="7" spans="2:22" x14ac:dyDescent="0.2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1"/>
        <v>2065.6779661016949</v>
      </c>
      <c r="G7" s="15">
        <f t="shared" si="2"/>
        <v>0.18902439024390244</v>
      </c>
      <c r="H7" s="16">
        <f t="shared" si="3"/>
        <v>18.902439024390244</v>
      </c>
      <c r="I7" s="14">
        <f t="shared" si="4"/>
        <v>1737.2881355932204</v>
      </c>
      <c r="R7" s="1" t="s">
        <v>23</v>
      </c>
      <c r="S7" s="1" t="s">
        <v>15</v>
      </c>
      <c r="T7" s="13">
        <f>1-T6</f>
        <v>0.339622641509434</v>
      </c>
      <c r="U7" s="13">
        <f t="shared" ref="U7:V7" si="6">1-U6</f>
        <v>0.35849056603773588</v>
      </c>
      <c r="V7" s="13">
        <f t="shared" si="6"/>
        <v>0.37735849056603776</v>
      </c>
    </row>
    <row r="8" spans="2:22" x14ac:dyDescent="0.2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1"/>
        <v>2023.3050847457628</v>
      </c>
      <c r="G8" s="15">
        <f t="shared" si="2"/>
        <v>0.20886075949367089</v>
      </c>
      <c r="H8" s="16">
        <f t="shared" si="3"/>
        <v>20.88607594936709</v>
      </c>
      <c r="I8" s="14">
        <f t="shared" si="4"/>
        <v>1673.7288135593221</v>
      </c>
      <c r="R8" s="1" t="s">
        <v>21</v>
      </c>
      <c r="S8" s="1" t="s">
        <v>14</v>
      </c>
      <c r="T8" s="18">
        <f>T7*1000</f>
        <v>339.622641509434</v>
      </c>
      <c r="U8" s="18">
        <f t="shared" ref="U8:V8" si="7">U7*1000</f>
        <v>358.4905660377359</v>
      </c>
      <c r="V8" s="18">
        <f t="shared" si="7"/>
        <v>377.35849056603774</v>
      </c>
    </row>
    <row r="9" spans="2:22" x14ac:dyDescent="0.25">
      <c r="R9" s="1"/>
      <c r="S9" s="1" t="s">
        <v>13</v>
      </c>
      <c r="T9" s="12">
        <f>T8/T4</f>
        <v>0.19407008086253372</v>
      </c>
      <c r="U9" s="12">
        <f t="shared" ref="U9:V9" si="8">U8/U4</f>
        <v>0.21087680355160934</v>
      </c>
      <c r="V9" s="12">
        <f t="shared" si="8"/>
        <v>0.22870211549456834</v>
      </c>
    </row>
    <row r="14" spans="2:22" ht="18.75" x14ac:dyDescent="0.35">
      <c r="R14" s="2" t="s">
        <v>0</v>
      </c>
      <c r="S14" s="3" t="s">
        <v>5</v>
      </c>
    </row>
    <row r="15" spans="2:22" x14ac:dyDescent="0.25">
      <c r="R15" s="5">
        <f>T9*100</f>
        <v>19.40700808625337</v>
      </c>
      <c r="S15" s="2">
        <f>T4</f>
        <v>1750</v>
      </c>
    </row>
    <row r="16" spans="2:22" x14ac:dyDescent="0.25">
      <c r="R16" s="5">
        <f>U9*100</f>
        <v>21.087680355160934</v>
      </c>
      <c r="S16" s="2">
        <f>U4</f>
        <v>1700</v>
      </c>
    </row>
    <row r="17" spans="5:19" x14ac:dyDescent="0.25">
      <c r="R17" s="5">
        <f>V9*100</f>
        <v>22.870211549456833</v>
      </c>
      <c r="S17" s="2">
        <f>V4</f>
        <v>1650</v>
      </c>
    </row>
    <row r="18" spans="5:19" x14ac:dyDescent="0.25">
      <c r="E18">
        <v>0.308</v>
      </c>
      <c r="F18">
        <f>1-0.661</f>
        <v>0.33899999999999997</v>
      </c>
    </row>
    <row r="19" spans="5:19" ht="18" x14ac:dyDescent="0.25">
      <c r="E19" s="8" t="s">
        <v>12</v>
      </c>
      <c r="F19" s="7">
        <f>100*E18/F18</f>
        <v>90.855457227138658</v>
      </c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9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9" x14ac:dyDescent="0.25">
      <c r="E24">
        <v>1751.3</v>
      </c>
    </row>
    <row r="25" spans="5:19" x14ac:dyDescent="0.25">
      <c r="E25">
        <v>2650</v>
      </c>
    </row>
    <row r="27" spans="5:19" x14ac:dyDescent="0.25">
      <c r="E27" s="6">
        <f>E24/E25</f>
        <v>0.6608679245283019</v>
      </c>
    </row>
    <row r="28" spans="5:19" x14ac:dyDescent="0.25">
      <c r="E28" s="6">
        <f>1-E27</f>
        <v>0.3391320754716981</v>
      </c>
    </row>
    <row r="29" spans="5:19" x14ac:dyDescent="0.25">
      <c r="E29" s="6">
        <f>(N20/100)*E24/1000</f>
        <v>0.3092181482867376</v>
      </c>
    </row>
    <row r="30" spans="5:19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V30"/>
  <sheetViews>
    <sheetView topLeftCell="C1" workbookViewId="0">
      <selection activeCell="H21" sqref="H21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0" width="5.5703125" bestFit="1" customWidth="1"/>
    <col min="21" max="21" width="6.5703125" bestFit="1" customWidth="1"/>
    <col min="22" max="22" width="5.5703125" bestFit="1" customWidth="1"/>
  </cols>
  <sheetData>
    <row r="1" spans="2:22" x14ac:dyDescent="0.25">
      <c r="C1" t="s">
        <v>24</v>
      </c>
      <c r="R1" t="s">
        <v>25</v>
      </c>
    </row>
    <row r="2" spans="2:22" x14ac:dyDescent="0.25">
      <c r="R2" s="1" t="s">
        <v>21</v>
      </c>
      <c r="S2" s="1" t="s">
        <v>19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1" t="s">
        <v>22</v>
      </c>
      <c r="S3" s="1" t="s">
        <v>20</v>
      </c>
      <c r="T3" s="1">
        <v>1</v>
      </c>
      <c r="U3" s="1">
        <v>1</v>
      </c>
      <c r="V3" s="1">
        <v>1</v>
      </c>
    </row>
    <row r="4" spans="2:22" x14ac:dyDescent="0.2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  <c r="R4" s="1" t="s">
        <v>21</v>
      </c>
      <c r="S4" s="1" t="s">
        <v>18</v>
      </c>
      <c r="T4" s="17">
        <f>T2*T3</f>
        <v>1750</v>
      </c>
      <c r="U4" s="17">
        <f t="shared" ref="U4:V4" si="0">U2*U3</f>
        <v>1700</v>
      </c>
      <c r="V4" s="17">
        <f t="shared" si="0"/>
        <v>1650</v>
      </c>
    </row>
    <row r="5" spans="2:22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1">C5/E5/1000</f>
        <v>1949.1525423728815</v>
      </c>
      <c r="G5" s="15">
        <f t="shared" ref="G5:G8" si="2">(C5-D5)/D5</f>
        <v>0.15</v>
      </c>
      <c r="H5" s="16">
        <f t="shared" ref="H5:H8" si="3">100*G5</f>
        <v>15</v>
      </c>
      <c r="I5" s="14">
        <f t="shared" ref="I5:I8" si="4">F5/(1+G5)</f>
        <v>1694.9152542372883</v>
      </c>
      <c r="R5" s="1" t="s">
        <v>21</v>
      </c>
      <c r="S5" s="1" t="s">
        <v>17</v>
      </c>
      <c r="T5" s="17">
        <v>2650</v>
      </c>
      <c r="U5" s="17">
        <v>2650</v>
      </c>
      <c r="V5" s="17">
        <v>2650</v>
      </c>
    </row>
    <row r="6" spans="2:22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1"/>
        <v>2039.1949152542375</v>
      </c>
      <c r="G6" s="15">
        <f t="shared" si="2"/>
        <v>0.16666666666666666</v>
      </c>
      <c r="H6" s="16">
        <f t="shared" si="3"/>
        <v>16.666666666666664</v>
      </c>
      <c r="I6" s="14">
        <f t="shared" si="4"/>
        <v>1747.8813559322034</v>
      </c>
      <c r="R6" s="1" t="s">
        <v>22</v>
      </c>
      <c r="S6" s="1" t="s">
        <v>16</v>
      </c>
      <c r="T6" s="13">
        <f>T4/T5</f>
        <v>0.660377358490566</v>
      </c>
      <c r="U6" s="13">
        <f t="shared" ref="U6:V6" si="5">U4/U5</f>
        <v>0.64150943396226412</v>
      </c>
      <c r="V6" s="13">
        <f t="shared" si="5"/>
        <v>0.62264150943396224</v>
      </c>
    </row>
    <row r="7" spans="2:22" x14ac:dyDescent="0.2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1"/>
        <v>2065.6779661016949</v>
      </c>
      <c r="G7" s="15">
        <f t="shared" si="2"/>
        <v>0.18902439024390244</v>
      </c>
      <c r="H7" s="16">
        <f t="shared" si="3"/>
        <v>18.902439024390244</v>
      </c>
      <c r="I7" s="14">
        <f t="shared" si="4"/>
        <v>1737.2881355932204</v>
      </c>
      <c r="R7" s="1" t="s">
        <v>23</v>
      </c>
      <c r="S7" s="1" t="s">
        <v>15</v>
      </c>
      <c r="T7" s="13">
        <f>1-T6</f>
        <v>0.339622641509434</v>
      </c>
      <c r="U7" s="13">
        <f t="shared" ref="U7:V7" si="6">1-U6</f>
        <v>0.35849056603773588</v>
      </c>
      <c r="V7" s="13">
        <f t="shared" si="6"/>
        <v>0.37735849056603776</v>
      </c>
    </row>
    <row r="8" spans="2:22" x14ac:dyDescent="0.2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1"/>
        <v>2023.3050847457628</v>
      </c>
      <c r="G8" s="15">
        <f t="shared" si="2"/>
        <v>0.20886075949367089</v>
      </c>
      <c r="H8" s="16">
        <f t="shared" si="3"/>
        <v>20.88607594936709</v>
      </c>
      <c r="I8" s="14">
        <f t="shared" si="4"/>
        <v>1673.7288135593221</v>
      </c>
      <c r="R8" s="1" t="s">
        <v>21</v>
      </c>
      <c r="S8" s="1" t="s">
        <v>14</v>
      </c>
      <c r="T8" s="18">
        <f>T7*1000</f>
        <v>339.622641509434</v>
      </c>
      <c r="U8" s="18">
        <f t="shared" ref="U8:V8" si="7">U7*1000</f>
        <v>358.4905660377359</v>
      </c>
      <c r="V8" s="18">
        <f t="shared" si="7"/>
        <v>377.35849056603774</v>
      </c>
    </row>
    <row r="9" spans="2:22" x14ac:dyDescent="0.25">
      <c r="R9" s="1"/>
      <c r="S9" s="1" t="s">
        <v>13</v>
      </c>
      <c r="T9" s="12">
        <f>T8/T4</f>
        <v>0.19407008086253372</v>
      </c>
      <c r="U9" s="12">
        <f t="shared" ref="U9:V9" si="8">U8/U4</f>
        <v>0.21087680355160934</v>
      </c>
      <c r="V9" s="12">
        <f t="shared" si="8"/>
        <v>0.22870211549456834</v>
      </c>
    </row>
    <row r="14" spans="2:22" ht="18.75" x14ac:dyDescent="0.35">
      <c r="R14" s="2" t="s">
        <v>0</v>
      </c>
      <c r="S14" s="3" t="s">
        <v>5</v>
      </c>
    </row>
    <row r="15" spans="2:22" x14ac:dyDescent="0.25">
      <c r="R15" s="5">
        <f>T9*100</f>
        <v>19.40700808625337</v>
      </c>
      <c r="S15" s="2">
        <f>T4</f>
        <v>1750</v>
      </c>
    </row>
    <row r="16" spans="2:22" x14ac:dyDescent="0.25">
      <c r="R16" s="5">
        <f>U9*100</f>
        <v>21.087680355160934</v>
      </c>
      <c r="S16" s="2">
        <f>U4</f>
        <v>1700</v>
      </c>
    </row>
    <row r="17" spans="5:19" x14ac:dyDescent="0.25">
      <c r="R17" s="5">
        <f>V9*100</f>
        <v>22.870211549456833</v>
      </c>
      <c r="S17" s="2">
        <f>V4</f>
        <v>1650</v>
      </c>
    </row>
    <row r="18" spans="5:19" x14ac:dyDescent="0.25">
      <c r="E18">
        <v>0.308</v>
      </c>
      <c r="F18">
        <f>1-0.661</f>
        <v>0.33899999999999997</v>
      </c>
    </row>
    <row r="19" spans="5:19" ht="18" x14ac:dyDescent="0.25">
      <c r="E19" s="8" t="s">
        <v>12</v>
      </c>
      <c r="F19" s="7">
        <f>100*E18/F18</f>
        <v>90.855457227138658</v>
      </c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9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9" x14ac:dyDescent="0.25">
      <c r="E24">
        <v>1751.3</v>
      </c>
    </row>
    <row r="25" spans="5:19" x14ac:dyDescent="0.25">
      <c r="E25">
        <v>2650</v>
      </c>
    </row>
    <row r="27" spans="5:19" x14ac:dyDescent="0.25">
      <c r="E27" s="6">
        <f>E24/E25</f>
        <v>0.6608679245283019</v>
      </c>
    </row>
    <row r="28" spans="5:19" x14ac:dyDescent="0.25">
      <c r="E28" s="6">
        <f>1-E27</f>
        <v>0.3391320754716981</v>
      </c>
    </row>
    <row r="29" spans="5:19" x14ac:dyDescent="0.25">
      <c r="E29" s="6">
        <f>(N20/100)*E24/1000</f>
        <v>0.3092181482867376</v>
      </c>
    </row>
    <row r="30" spans="5:19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"/>
  <sheetViews>
    <sheetView topLeftCell="C1" workbookViewId="0">
      <selection activeCell="K14" sqref="K14"/>
    </sheetView>
  </sheetViews>
  <sheetFormatPr baseColWidth="10" defaultRowHeight="18.75" x14ac:dyDescent="0.3"/>
  <cols>
    <col min="1" max="1" width="11.42578125" style="24"/>
    <col min="2" max="2" width="2.7109375" style="24" bestFit="1" customWidth="1"/>
    <col min="3" max="3" width="8" style="24" bestFit="1" customWidth="1"/>
    <col min="4" max="4" width="7.7109375" style="24" bestFit="1" customWidth="1"/>
    <col min="5" max="5" width="11.28515625" style="24" bestFit="1" customWidth="1"/>
    <col min="6" max="16384" width="11.42578125" style="24"/>
  </cols>
  <sheetData>
    <row r="3" spans="2:5" ht="21.75" x14ac:dyDescent="0.35">
      <c r="B3" s="25"/>
      <c r="C3" s="26" t="s">
        <v>26</v>
      </c>
      <c r="D3" s="26" t="s">
        <v>27</v>
      </c>
      <c r="E3" s="26" t="s">
        <v>28</v>
      </c>
    </row>
    <row r="4" spans="2:5" x14ac:dyDescent="0.3">
      <c r="B4" s="25">
        <v>1</v>
      </c>
      <c r="C4" s="25"/>
      <c r="D4" s="25"/>
      <c r="E4" s="27"/>
    </row>
    <row r="5" spans="2:5" x14ac:dyDescent="0.3">
      <c r="B5" s="25">
        <v>2</v>
      </c>
      <c r="C5" s="25"/>
      <c r="D5" s="25"/>
      <c r="E5" s="27"/>
    </row>
    <row r="6" spans="2:5" x14ac:dyDescent="0.3">
      <c r="B6" s="25">
        <v>3</v>
      </c>
      <c r="C6" s="25"/>
      <c r="D6" s="25"/>
      <c r="E6" s="27"/>
    </row>
    <row r="7" spans="2:5" x14ac:dyDescent="0.3">
      <c r="B7" s="25">
        <v>4</v>
      </c>
      <c r="C7" s="25"/>
      <c r="D7" s="25"/>
      <c r="E7" s="27"/>
    </row>
    <row r="8" spans="2:5" x14ac:dyDescent="0.3">
      <c r="B8" s="25">
        <v>5</v>
      </c>
      <c r="C8" s="25"/>
      <c r="D8" s="25"/>
      <c r="E8" s="2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"/>
  <sheetViews>
    <sheetView topLeftCell="C1" workbookViewId="0">
      <selection activeCell="F3" sqref="F3"/>
    </sheetView>
  </sheetViews>
  <sheetFormatPr baseColWidth="10" defaultRowHeight="18.75" x14ac:dyDescent="0.3"/>
  <cols>
    <col min="1" max="1" width="11.42578125" style="24"/>
    <col min="2" max="2" width="2.7109375" style="24" bestFit="1" customWidth="1"/>
    <col min="3" max="3" width="8" style="24" bestFit="1" customWidth="1"/>
    <col min="4" max="4" width="7.7109375" style="24" bestFit="1" customWidth="1"/>
    <col min="5" max="5" width="11.28515625" style="24" bestFit="1" customWidth="1"/>
    <col min="6" max="16384" width="11.42578125" style="24"/>
  </cols>
  <sheetData>
    <row r="3" spans="2:5" ht="21.75" x14ac:dyDescent="0.35">
      <c r="B3" s="25"/>
      <c r="C3" s="26" t="s">
        <v>26</v>
      </c>
      <c r="D3" s="26" t="s">
        <v>27</v>
      </c>
      <c r="E3" s="26" t="s">
        <v>28</v>
      </c>
    </row>
    <row r="4" spans="2:5" x14ac:dyDescent="0.3">
      <c r="B4" s="25">
        <v>1</v>
      </c>
      <c r="C4" s="25">
        <v>1750</v>
      </c>
      <c r="D4" s="25">
        <v>1540</v>
      </c>
      <c r="E4" s="27">
        <v>9.4399999999999996E-4</v>
      </c>
    </row>
    <row r="5" spans="2:5" x14ac:dyDescent="0.3">
      <c r="B5" s="25">
        <v>2</v>
      </c>
      <c r="C5" s="25">
        <v>1840</v>
      </c>
      <c r="D5" s="25">
        <v>1600</v>
      </c>
      <c r="E5" s="27">
        <v>9.4399999999999996E-4</v>
      </c>
    </row>
    <row r="6" spans="2:5" x14ac:dyDescent="0.3">
      <c r="B6" s="25">
        <v>3</v>
      </c>
      <c r="C6" s="25">
        <v>1925</v>
      </c>
      <c r="D6" s="25">
        <v>1650</v>
      </c>
      <c r="E6" s="27">
        <v>9.4399999999999996E-4</v>
      </c>
    </row>
    <row r="7" spans="2:5" x14ac:dyDescent="0.3">
      <c r="B7" s="25">
        <v>4</v>
      </c>
      <c r="C7" s="25">
        <v>1950</v>
      </c>
      <c r="D7" s="25">
        <v>1640</v>
      </c>
      <c r="E7" s="27">
        <v>9.4399999999999996E-4</v>
      </c>
    </row>
    <row r="8" spans="2:5" x14ac:dyDescent="0.3">
      <c r="B8" s="25">
        <v>5</v>
      </c>
      <c r="C8" s="25">
        <v>1910</v>
      </c>
      <c r="D8" s="25">
        <v>1580</v>
      </c>
      <c r="E8" s="27">
        <v>9.4399999999999996E-4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opLeftCell="C1" workbookViewId="0">
      <selection activeCell="I16" sqref="I16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</cols>
  <sheetData>
    <row r="1" spans="2:9" x14ac:dyDescent="0.25">
      <c r="C1" t="s">
        <v>24</v>
      </c>
    </row>
    <row r="3" spans="2:9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</row>
    <row r="4" spans="2:9" x14ac:dyDescent="0.25">
      <c r="B4" s="1">
        <v>1</v>
      </c>
      <c r="C4" s="1">
        <v>1750</v>
      </c>
      <c r="D4" s="1">
        <v>1540</v>
      </c>
      <c r="E4" s="4">
        <v>9.4399999999999996E-4</v>
      </c>
      <c r="F4" s="14"/>
      <c r="G4" s="15"/>
      <c r="H4" s="16"/>
      <c r="I4" s="14"/>
    </row>
    <row r="5" spans="2:9" x14ac:dyDescent="0.25">
      <c r="B5" s="1">
        <v>2</v>
      </c>
      <c r="C5" s="1">
        <v>1840</v>
      </c>
      <c r="D5" s="1">
        <v>1600</v>
      </c>
      <c r="E5" s="4">
        <v>9.4399999999999996E-4</v>
      </c>
      <c r="F5" s="14"/>
      <c r="G5" s="15"/>
      <c r="H5" s="16"/>
      <c r="I5" s="14"/>
    </row>
    <row r="6" spans="2:9" x14ac:dyDescent="0.25">
      <c r="B6" s="1">
        <v>3</v>
      </c>
      <c r="C6" s="1">
        <v>1925</v>
      </c>
      <c r="D6" s="1">
        <v>1650</v>
      </c>
      <c r="E6" s="4">
        <v>9.4399999999999996E-4</v>
      </c>
      <c r="F6" s="14"/>
      <c r="G6" s="15"/>
      <c r="H6" s="16"/>
      <c r="I6" s="14"/>
    </row>
    <row r="7" spans="2:9" x14ac:dyDescent="0.25">
      <c r="B7" s="1">
        <v>4</v>
      </c>
      <c r="C7" s="1">
        <v>1950</v>
      </c>
      <c r="D7" s="1">
        <v>1640</v>
      </c>
      <c r="E7" s="4">
        <v>9.4399999999999996E-4</v>
      </c>
      <c r="F7" s="14"/>
      <c r="G7" s="15"/>
      <c r="H7" s="16"/>
      <c r="I7" s="14"/>
    </row>
    <row r="8" spans="2:9" x14ac:dyDescent="0.25">
      <c r="B8" s="1">
        <v>5</v>
      </c>
      <c r="C8" s="1">
        <v>1910</v>
      </c>
      <c r="D8" s="1">
        <v>1580</v>
      </c>
      <c r="E8" s="4">
        <v>9.4399999999999996E-4</v>
      </c>
      <c r="F8" s="14"/>
      <c r="G8" s="15"/>
      <c r="H8" s="16"/>
      <c r="I8" s="1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opLeftCell="C1" workbookViewId="0">
      <selection activeCell="M14" sqref="M14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</cols>
  <sheetData>
    <row r="1" spans="2:9" x14ac:dyDescent="0.25">
      <c r="C1" t="s">
        <v>24</v>
      </c>
    </row>
    <row r="3" spans="2:9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</row>
    <row r="4" spans="2:9" x14ac:dyDescent="0.2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</row>
    <row r="5" spans="2:9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0">C5/E5/1000</f>
        <v>1949.1525423728815</v>
      </c>
      <c r="G5" s="15">
        <f t="shared" ref="G5:G8" si="1">(C5-D5)/D5</f>
        <v>0.15</v>
      </c>
      <c r="H5" s="16">
        <f t="shared" ref="H5:H8" si="2">100*G5</f>
        <v>15</v>
      </c>
      <c r="I5" s="14">
        <f t="shared" ref="I5:I8" si="3">F5/(1+G5)</f>
        <v>1694.9152542372883</v>
      </c>
    </row>
    <row r="6" spans="2:9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0"/>
        <v>2039.1949152542375</v>
      </c>
      <c r="G6" s="15">
        <f t="shared" si="1"/>
        <v>0.16666666666666666</v>
      </c>
      <c r="H6" s="16">
        <f t="shared" si="2"/>
        <v>16.666666666666664</v>
      </c>
      <c r="I6" s="14">
        <f t="shared" si="3"/>
        <v>1747.8813559322034</v>
      </c>
    </row>
    <row r="7" spans="2:9" x14ac:dyDescent="0.2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0"/>
        <v>2065.6779661016949</v>
      </c>
      <c r="G7" s="15">
        <f t="shared" si="1"/>
        <v>0.18902439024390244</v>
      </c>
      <c r="H7" s="16">
        <f t="shared" si="2"/>
        <v>18.902439024390244</v>
      </c>
      <c r="I7" s="14">
        <f t="shared" si="3"/>
        <v>1737.2881355932204</v>
      </c>
    </row>
    <row r="8" spans="2:9" x14ac:dyDescent="0.2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0"/>
        <v>2023.3050847457628</v>
      </c>
      <c r="G8" s="15">
        <f t="shared" si="1"/>
        <v>0.20886075949367089</v>
      </c>
      <c r="H8" s="16">
        <f t="shared" si="2"/>
        <v>20.88607594936709</v>
      </c>
      <c r="I8" s="14">
        <f t="shared" si="3"/>
        <v>1673.7288135593221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opLeftCell="C1" workbookViewId="0">
      <selection activeCell="N18" sqref="N18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</cols>
  <sheetData>
    <row r="1" spans="2:9" x14ac:dyDescent="0.25">
      <c r="C1" t="s">
        <v>24</v>
      </c>
    </row>
    <row r="3" spans="2:9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</row>
    <row r="4" spans="2:9" x14ac:dyDescent="0.2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</row>
    <row r="5" spans="2:9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0">C5/E5/1000</f>
        <v>1949.1525423728815</v>
      </c>
      <c r="G5" s="15">
        <f t="shared" ref="G5:G8" si="1">(C5-D5)/D5</f>
        <v>0.15</v>
      </c>
      <c r="H5" s="16">
        <f t="shared" ref="H5:H8" si="2">100*G5</f>
        <v>15</v>
      </c>
      <c r="I5" s="14">
        <f t="shared" ref="I5:I8" si="3">F5/(1+G5)</f>
        <v>1694.9152542372883</v>
      </c>
    </row>
    <row r="6" spans="2:9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0"/>
        <v>2039.1949152542375</v>
      </c>
      <c r="G6" s="15">
        <f t="shared" si="1"/>
        <v>0.16666666666666666</v>
      </c>
      <c r="H6" s="16">
        <f t="shared" si="2"/>
        <v>16.666666666666664</v>
      </c>
      <c r="I6" s="14">
        <f t="shared" si="3"/>
        <v>1747.8813559322034</v>
      </c>
    </row>
    <row r="7" spans="2:9" x14ac:dyDescent="0.2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0"/>
        <v>2065.6779661016949</v>
      </c>
      <c r="G7" s="15">
        <f t="shared" si="1"/>
        <v>0.18902439024390244</v>
      </c>
      <c r="H7" s="16">
        <f t="shared" si="2"/>
        <v>18.902439024390244</v>
      </c>
      <c r="I7" s="14">
        <f t="shared" si="3"/>
        <v>1737.2881355932204</v>
      </c>
    </row>
    <row r="8" spans="2:9" x14ac:dyDescent="0.2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0"/>
        <v>2023.3050847457628</v>
      </c>
      <c r="G8" s="15">
        <f t="shared" si="1"/>
        <v>0.20886075949367089</v>
      </c>
      <c r="H8" s="16">
        <f t="shared" si="2"/>
        <v>20.88607594936709</v>
      </c>
      <c r="I8" s="14">
        <f t="shared" si="3"/>
        <v>1673.7288135593221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opLeftCell="C1" workbookViewId="0">
      <selection activeCell="R1" sqref="R1:V1048576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</cols>
  <sheetData>
    <row r="1" spans="2:9" x14ac:dyDescent="0.25">
      <c r="C1" t="s">
        <v>24</v>
      </c>
    </row>
    <row r="3" spans="2:9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</row>
    <row r="4" spans="2:9" x14ac:dyDescent="0.2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</row>
    <row r="5" spans="2:9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0">C5/E5/1000</f>
        <v>1949.1525423728815</v>
      </c>
      <c r="G5" s="15">
        <f t="shared" ref="G5:G8" si="1">(C5-D5)/D5</f>
        <v>0.15</v>
      </c>
      <c r="H5" s="16">
        <f t="shared" ref="H5:H8" si="2">100*G5</f>
        <v>15</v>
      </c>
      <c r="I5" s="14">
        <f t="shared" ref="I5:I8" si="3">F5/(1+G5)</f>
        <v>1694.9152542372883</v>
      </c>
    </row>
    <row r="6" spans="2:9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0"/>
        <v>2039.1949152542375</v>
      </c>
      <c r="G6" s="15">
        <f t="shared" si="1"/>
        <v>0.16666666666666666</v>
      </c>
      <c r="H6" s="16">
        <f t="shared" si="2"/>
        <v>16.666666666666664</v>
      </c>
      <c r="I6" s="14">
        <f t="shared" si="3"/>
        <v>1747.8813559322034</v>
      </c>
    </row>
    <row r="7" spans="2:9" x14ac:dyDescent="0.2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0"/>
        <v>2065.6779661016949</v>
      </c>
      <c r="G7" s="15">
        <f t="shared" si="1"/>
        <v>0.18902439024390244</v>
      </c>
      <c r="H7" s="16">
        <f t="shared" si="2"/>
        <v>18.902439024390244</v>
      </c>
      <c r="I7" s="14">
        <f t="shared" si="3"/>
        <v>1737.2881355932204</v>
      </c>
    </row>
    <row r="8" spans="2:9" x14ac:dyDescent="0.2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0"/>
        <v>2023.3050847457628</v>
      </c>
      <c r="G8" s="15">
        <f t="shared" si="1"/>
        <v>0.20886075949367089</v>
      </c>
      <c r="H8" s="16">
        <f t="shared" si="2"/>
        <v>20.88607594936709</v>
      </c>
      <c r="I8" s="14">
        <f t="shared" si="3"/>
        <v>1673.7288135593221</v>
      </c>
    </row>
    <row r="19" spans="5:15" ht="18" x14ac:dyDescent="0.25">
      <c r="E19" s="8"/>
      <c r="F19" s="7"/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5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5" x14ac:dyDescent="0.25">
      <c r="E24">
        <v>1751.3</v>
      </c>
    </row>
    <row r="25" spans="5:15" x14ac:dyDescent="0.25">
      <c r="E25">
        <v>2650</v>
      </c>
    </row>
    <row r="27" spans="5:15" x14ac:dyDescent="0.25">
      <c r="E27" s="6">
        <f>E24/E25</f>
        <v>0.6608679245283019</v>
      </c>
    </row>
    <row r="28" spans="5:15" x14ac:dyDescent="0.25">
      <c r="E28" s="6">
        <f>1-E27</f>
        <v>0.3391320754716981</v>
      </c>
    </row>
    <row r="29" spans="5:15" x14ac:dyDescent="0.25">
      <c r="E29" s="6">
        <f>(N20/100)*E24/1000</f>
        <v>0.3092181482867376</v>
      </c>
    </row>
    <row r="30" spans="5:15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topLeftCell="C1" workbookViewId="0">
      <selection activeCell="S9" sqref="S9"/>
    </sheetView>
  </sheetViews>
  <sheetFormatPr baseColWidth="10" defaultRowHeight="15" x14ac:dyDescent="0.25"/>
  <cols>
    <col min="2" max="2" width="2" bestFit="1" customWidth="1"/>
    <col min="3" max="4" width="7" bestFit="1" customWidth="1"/>
    <col min="5" max="5" width="8.28515625" bestFit="1" customWidth="1"/>
    <col min="6" max="6" width="9.7109375" bestFit="1" customWidth="1"/>
    <col min="7" max="7" width="5.5703125" bestFit="1" customWidth="1"/>
    <col min="8" max="8" width="6.5703125" bestFit="1" customWidth="1"/>
    <col min="18" max="18" width="8.28515625" bestFit="1" customWidth="1"/>
    <col min="19" max="19" width="9.7109375" bestFit="1" customWidth="1"/>
    <col min="20" max="20" width="5.5703125" bestFit="1" customWidth="1"/>
    <col min="21" max="21" width="6.5703125" bestFit="1" customWidth="1"/>
    <col min="22" max="22" width="5.5703125" bestFit="1" customWidth="1"/>
  </cols>
  <sheetData>
    <row r="1" spans="2:22" x14ac:dyDescent="0.25">
      <c r="C1" t="s">
        <v>24</v>
      </c>
      <c r="R1" t="s">
        <v>25</v>
      </c>
    </row>
    <row r="2" spans="2:22" ht="17.25" x14ac:dyDescent="0.25">
      <c r="R2" s="28" t="s">
        <v>35</v>
      </c>
      <c r="S2" s="2" t="s">
        <v>29</v>
      </c>
      <c r="T2" s="1">
        <v>1750</v>
      </c>
      <c r="U2" s="1">
        <v>1700</v>
      </c>
      <c r="V2" s="1">
        <v>1650</v>
      </c>
    </row>
    <row r="3" spans="2:22" ht="18.75" x14ac:dyDescent="0.35">
      <c r="B3" s="1"/>
      <c r="C3" s="9" t="s">
        <v>2</v>
      </c>
      <c r="D3" s="9" t="s">
        <v>3</v>
      </c>
      <c r="E3" s="9" t="s">
        <v>1</v>
      </c>
      <c r="F3" s="10" t="s">
        <v>4</v>
      </c>
      <c r="G3" s="11" t="s">
        <v>6</v>
      </c>
      <c r="H3" s="11" t="s">
        <v>0</v>
      </c>
      <c r="I3" s="10" t="s">
        <v>5</v>
      </c>
      <c r="R3" s="28" t="s">
        <v>36</v>
      </c>
      <c r="S3" s="2" t="s">
        <v>20</v>
      </c>
      <c r="T3" s="28"/>
      <c r="U3" s="28"/>
      <c r="V3" s="28"/>
    </row>
    <row r="4" spans="2:22" ht="18" x14ac:dyDescent="0.35">
      <c r="B4" s="1">
        <v>1</v>
      </c>
      <c r="C4" s="1">
        <v>1750</v>
      </c>
      <c r="D4" s="1">
        <v>1540</v>
      </c>
      <c r="E4" s="4">
        <v>9.4399999999999996E-4</v>
      </c>
      <c r="F4" s="14">
        <f>C4/E4/1000</f>
        <v>1853.8135593220341</v>
      </c>
      <c r="G4" s="15">
        <f>(C4-D4)/D4</f>
        <v>0.13636363636363635</v>
      </c>
      <c r="H4" s="16">
        <f>100*G4</f>
        <v>13.636363636363635</v>
      </c>
      <c r="I4" s="14">
        <f>F4/(1+G4)</f>
        <v>1631.3559322033902</v>
      </c>
      <c r="R4" s="28" t="s">
        <v>31</v>
      </c>
      <c r="S4" s="2" t="s">
        <v>33</v>
      </c>
      <c r="T4" s="29"/>
      <c r="U4" s="29"/>
      <c r="V4" s="29"/>
    </row>
    <row r="5" spans="2:22" ht="17.25" x14ac:dyDescent="0.25">
      <c r="B5" s="1">
        <v>2</v>
      </c>
      <c r="C5" s="1">
        <v>1840</v>
      </c>
      <c r="D5" s="1">
        <v>1600</v>
      </c>
      <c r="E5" s="4">
        <v>9.4399999999999996E-4</v>
      </c>
      <c r="F5" s="14">
        <f t="shared" ref="F5:F8" si="0">C5/E5/1000</f>
        <v>1949.1525423728815</v>
      </c>
      <c r="G5" s="15">
        <f t="shared" ref="G5:G8" si="1">(C5-D5)/D5</f>
        <v>0.15</v>
      </c>
      <c r="H5" s="16">
        <f t="shared" ref="H5:H8" si="2">100*G5</f>
        <v>15</v>
      </c>
      <c r="I5" s="14">
        <f t="shared" ref="I5:I8" si="3">F5/(1+G5)</f>
        <v>1694.9152542372883</v>
      </c>
      <c r="R5" s="28" t="s">
        <v>35</v>
      </c>
      <c r="S5" s="2" t="s">
        <v>30</v>
      </c>
      <c r="T5" s="29"/>
      <c r="U5" s="29"/>
      <c r="V5" s="29"/>
    </row>
    <row r="6" spans="2:22" ht="17.25" x14ac:dyDescent="0.25">
      <c r="B6" s="1">
        <v>3</v>
      </c>
      <c r="C6" s="1">
        <v>1925</v>
      </c>
      <c r="D6" s="1">
        <v>1650</v>
      </c>
      <c r="E6" s="4">
        <v>9.4399999999999996E-4</v>
      </c>
      <c r="F6" s="14">
        <f t="shared" si="0"/>
        <v>2039.1949152542375</v>
      </c>
      <c r="G6" s="15">
        <f t="shared" si="1"/>
        <v>0.16666666666666666</v>
      </c>
      <c r="H6" s="16">
        <f t="shared" si="2"/>
        <v>16.666666666666664</v>
      </c>
      <c r="I6" s="14">
        <f t="shared" si="3"/>
        <v>1747.8813559322034</v>
      </c>
      <c r="R6" s="28" t="s">
        <v>36</v>
      </c>
      <c r="S6" s="2" t="s">
        <v>16</v>
      </c>
      <c r="T6" s="30"/>
      <c r="U6" s="30"/>
      <c r="V6" s="30"/>
    </row>
    <row r="7" spans="2:22" ht="18.75" x14ac:dyDescent="0.35">
      <c r="B7" s="1">
        <v>4</v>
      </c>
      <c r="C7" s="1">
        <v>1950</v>
      </c>
      <c r="D7" s="1">
        <v>1640</v>
      </c>
      <c r="E7" s="4">
        <v>9.4399999999999996E-4</v>
      </c>
      <c r="F7" s="14">
        <f t="shared" si="0"/>
        <v>2065.6779661016949</v>
      </c>
      <c r="G7" s="15">
        <f t="shared" si="1"/>
        <v>0.18902439024390244</v>
      </c>
      <c r="H7" s="16">
        <f t="shared" si="2"/>
        <v>18.902439024390244</v>
      </c>
      <c r="I7" s="14">
        <f t="shared" si="3"/>
        <v>1737.2881355932204</v>
      </c>
      <c r="R7" s="28" t="s">
        <v>36</v>
      </c>
      <c r="S7" s="2" t="s">
        <v>32</v>
      </c>
      <c r="T7" s="30"/>
      <c r="U7" s="30"/>
      <c r="V7" s="30"/>
    </row>
    <row r="8" spans="2:22" ht="18" x14ac:dyDescent="0.35">
      <c r="B8" s="1">
        <v>5</v>
      </c>
      <c r="C8" s="1">
        <v>1910</v>
      </c>
      <c r="D8" s="1">
        <v>1580</v>
      </c>
      <c r="E8" s="4">
        <v>9.4399999999999996E-4</v>
      </c>
      <c r="F8" s="14">
        <f t="shared" si="0"/>
        <v>2023.3050847457628</v>
      </c>
      <c r="G8" s="15">
        <f t="shared" si="1"/>
        <v>0.20886075949367089</v>
      </c>
      <c r="H8" s="16">
        <f t="shared" si="2"/>
        <v>20.88607594936709</v>
      </c>
      <c r="I8" s="14">
        <f t="shared" si="3"/>
        <v>1673.7288135593221</v>
      </c>
      <c r="R8" s="28" t="s">
        <v>31</v>
      </c>
      <c r="S8" s="2" t="s">
        <v>34</v>
      </c>
      <c r="T8" s="31"/>
      <c r="U8" s="31"/>
      <c r="V8" s="31"/>
    </row>
    <row r="9" spans="2:22" x14ac:dyDescent="0.25">
      <c r="R9" s="28"/>
      <c r="S9" s="2" t="s">
        <v>6</v>
      </c>
      <c r="T9" s="32"/>
      <c r="U9" s="32"/>
      <c r="V9" s="32"/>
    </row>
    <row r="18" spans="5:15" x14ac:dyDescent="0.25">
      <c r="E18">
        <v>0.308</v>
      </c>
      <c r="F18">
        <f>1-0.661</f>
        <v>0.33899999999999997</v>
      </c>
    </row>
    <row r="19" spans="5:15" ht="18" x14ac:dyDescent="0.25">
      <c r="E19" s="8" t="s">
        <v>12</v>
      </c>
      <c r="F19" s="7">
        <f>100*E18/F18</f>
        <v>90.855457227138658</v>
      </c>
      <c r="K19" s="19" t="s">
        <v>7</v>
      </c>
      <c r="L19" s="19" t="s">
        <v>8</v>
      </c>
      <c r="M19" s="19" t="s">
        <v>9</v>
      </c>
      <c r="N19" s="19" t="s">
        <v>10</v>
      </c>
      <c r="O19" s="20" t="s">
        <v>11</v>
      </c>
    </row>
    <row r="20" spans="5:15" x14ac:dyDescent="0.25">
      <c r="K20" s="19">
        <v>-7.4828000000000001</v>
      </c>
      <c r="L20" s="19">
        <v>264.24</v>
      </c>
      <c r="M20" s="19">
        <v>-581.52</v>
      </c>
      <c r="N20" s="21">
        <f>-L20/(2*K20)</f>
        <v>17.656492222162829</v>
      </c>
      <c r="O20" s="22">
        <f>K20*N20*N20+L20*N20+M20</f>
        <v>1751.2557523921532</v>
      </c>
    </row>
    <row r="24" spans="5:15" x14ac:dyDescent="0.25">
      <c r="E24">
        <v>1751.3</v>
      </c>
    </row>
    <row r="25" spans="5:15" x14ac:dyDescent="0.25">
      <c r="E25">
        <v>2650</v>
      </c>
    </row>
    <row r="27" spans="5:15" x14ac:dyDescent="0.25">
      <c r="E27" s="6">
        <f>E24/E25</f>
        <v>0.6608679245283019</v>
      </c>
    </row>
    <row r="28" spans="5:15" x14ac:dyDescent="0.25">
      <c r="E28" s="6">
        <f>1-E27</f>
        <v>0.3391320754716981</v>
      </c>
    </row>
    <row r="29" spans="5:15" x14ac:dyDescent="0.25">
      <c r="E29" s="6">
        <f>(N20/100)*E24/1000</f>
        <v>0.3092181482867376</v>
      </c>
    </row>
    <row r="30" spans="5:15" x14ac:dyDescent="0.25">
      <c r="E30" s="7">
        <f>100*E29/E28</f>
        <v>91.179269273378736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Initial</vt:lpstr>
      <vt:lpstr>Modifié</vt:lpstr>
      <vt:lpstr>Etape1_1</vt:lpstr>
      <vt:lpstr>Etape1_2</vt:lpstr>
      <vt:lpstr>Etape1_3</vt:lpstr>
      <vt:lpstr>Etape1_4</vt:lpstr>
      <vt:lpstr>Etape1_5</vt:lpstr>
      <vt:lpstr>Etape1_6</vt:lpstr>
      <vt:lpstr>Etape2_1</vt:lpstr>
      <vt:lpstr>Etape2_2</vt:lpstr>
      <vt:lpstr>Etape2_3</vt:lpstr>
      <vt:lpstr>Etape2_4</vt:lpstr>
    </vt:vector>
  </TitlesOfParts>
  <Company>BSA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SABER BSA</dc:creator>
  <cp:lastModifiedBy>SABER BSA</cp:lastModifiedBy>
  <dcterms:created xsi:type="dcterms:W3CDTF">2023-06-04T13:31:23Z</dcterms:created>
  <dcterms:modified xsi:type="dcterms:W3CDTF">2023-10-01T17:33:03Z</dcterms:modified>
</cp:coreProperties>
</file>